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5775" activeTab="5"/>
  </bookViews>
  <sheets>
    <sheet name="BS" sheetId="1" r:id="rId1"/>
    <sheet name="IS" sheetId="2" r:id="rId2"/>
    <sheet name="SE" sheetId="3" r:id="rId3"/>
    <sheet name="CF" sheetId="4" r:id="rId4"/>
    <sheet name="Notes_A" sheetId="5" r:id="rId5"/>
    <sheet name="Notes_B" sheetId="6" r:id="rId6"/>
    <sheet name="Sheet1" sheetId="7" r:id="rId7"/>
    <sheet name="Sheet2" sheetId="8" r:id="rId8"/>
    <sheet name="Sheet3" sheetId="9" r:id="rId9"/>
  </sheets>
  <externalReferences>
    <externalReference r:id="rId12"/>
    <externalReference r:id="rId13"/>
    <externalReference r:id="rId14"/>
    <externalReference r:id="rId15"/>
  </externalReferences>
  <definedNames>
    <definedName name="a">'[4]#REF'!$B$6:$B$428</definedName>
    <definedName name="ap06_02_1">'[4]#REF'!$K$7:$P$3408</definedName>
    <definedName name="AP06_02_1_Source">#REF!</definedName>
    <definedName name="Code">'[3]Code'!$A:$D</definedName>
    <definedName name="codes">'[4]Code'!$A:$D</definedName>
    <definedName name="Customer">'[3]Customer'!$A:$K</definedName>
    <definedName name="customers">'[4]Customer'!$A:$K</definedName>
    <definedName name="Detail_00">#REF!</definedName>
    <definedName name="Detail_01">#REF!</definedName>
    <definedName name="Detail_01_C">#REF!</definedName>
    <definedName name="Invoice">'[3]SO'!$AG:$AN</definedName>
    <definedName name="invoices">'[4]SO'!$AG:$AN</definedName>
    <definedName name="j79\">#REF!</definedName>
    <definedName name="OCA">#REF!</definedName>
    <definedName name="OLE_LINK3" localSheetId="0">'BS'!$A$67</definedName>
    <definedName name="po11">'[2]F'!#REF!</definedName>
    <definedName name="po88">#REF!</definedName>
    <definedName name="_xlnm.Print_Area" localSheetId="0">'BS'!$A$1:$C$60</definedName>
    <definedName name="_xlnm.Print_Area" localSheetId="3">'CF'!$A$1:$D$38</definedName>
    <definedName name="_xlnm.Print_Area" localSheetId="4">'Notes_A'!$A$1:$F$121</definedName>
    <definedName name="_xlnm.Print_Area" localSheetId="2">'SE'!$A$1:$G$26</definedName>
    <definedName name="_xlnm.Print_Titles" localSheetId="4">'Notes_A'!$1:$7</definedName>
    <definedName name="_xlnm.Print_Titles" localSheetId="5">'Notes_B'!$1:$7</definedName>
    <definedName name="sumary_01">'[4]#REF'!$B$6:$B$285</definedName>
    <definedName name="Summary_00">#REF!</definedName>
    <definedName name="Summary_01">#REF!</definedName>
    <definedName name="Summary_01_03_Source">#REF!</definedName>
    <definedName name="Summary_01_C">#REF!</definedName>
    <definedName name="Summary02_Summary">#REF!</definedName>
    <definedName name="Top30_01_02_Summary">#REF!</definedName>
    <definedName name="u">'[2]PJT (FA)'!#REF!</definedName>
  </definedNames>
  <calcPr fullCalcOnLoad="1"/>
</workbook>
</file>

<file path=xl/sharedStrings.xml><?xml version="1.0" encoding="utf-8"?>
<sst xmlns="http://schemas.openxmlformats.org/spreadsheetml/2006/main" count="439" uniqueCount="313">
  <si>
    <t>Condensed consolidated balance sheet (unaudited)</t>
  </si>
  <si>
    <t>for the fourth financial quarter ended 30 June 2006</t>
  </si>
  <si>
    <t>As at current</t>
  </si>
  <si>
    <t>As at preceding</t>
  </si>
  <si>
    <t>quarter ended</t>
  </si>
  <si>
    <t>financial year ended</t>
  </si>
  <si>
    <t>30 June 2005</t>
  </si>
  <si>
    <t>(Audited)</t>
  </si>
  <si>
    <t>RM '000</t>
  </si>
  <si>
    <t>Non-current assets</t>
  </si>
  <si>
    <t>Property, plant and equipment</t>
  </si>
  <si>
    <t>Product development expenditure</t>
  </si>
  <si>
    <t>Pre operating expenses</t>
  </si>
  <si>
    <t>Current assets</t>
  </si>
  <si>
    <t>Inventories</t>
  </si>
  <si>
    <t>Trade receivables</t>
  </si>
  <si>
    <t>Other receivables, deposits and prepayments</t>
  </si>
  <si>
    <t>Amount owing by holding company</t>
  </si>
  <si>
    <t>Tax recoverable</t>
  </si>
  <si>
    <t xml:space="preserve">Cash and bank balances </t>
  </si>
  <si>
    <t>Current liabilities</t>
  </si>
  <si>
    <t>Trade payables</t>
  </si>
  <si>
    <t>Other payables and accruals</t>
  </si>
  <si>
    <t>Amount owing to holding company</t>
  </si>
  <si>
    <t>Amount owing to a fellow subsidiary company</t>
  </si>
  <si>
    <t>Bankers' acceptances</t>
  </si>
  <si>
    <t xml:space="preserve">Bank overdrafts </t>
  </si>
  <si>
    <t>Hire purchase creditors</t>
  </si>
  <si>
    <t>Term loan</t>
  </si>
  <si>
    <t>Tax payable</t>
  </si>
  <si>
    <t>Net current assets</t>
  </si>
  <si>
    <t>Non-current liabilities</t>
  </si>
  <si>
    <t>Deferred tax liabilities</t>
  </si>
  <si>
    <t>Financed by:</t>
  </si>
  <si>
    <t>Capital and reserves</t>
  </si>
  <si>
    <t>Share capital</t>
  </si>
  <si>
    <t>Share premiun</t>
  </si>
  <si>
    <t>Retained earnings</t>
  </si>
  <si>
    <t>Net assets per share attributable to ordinary equity holders of the parent  (sen) #</t>
  </si>
  <si>
    <t>#  The comparative net assets per share is computed to reflect the bonus issue exercise in the current year</t>
  </si>
  <si>
    <t>The Condensed Consolidated Balance Sheet should be read in conjunction with the audited financial statements for the year</t>
  </si>
  <si>
    <t>ended 30 June 2005 and the notes to the interim financial statements</t>
  </si>
  <si>
    <t>Condensed consolidated income statement (unaudited)</t>
  </si>
  <si>
    <t xml:space="preserve">Individual quarter </t>
  </si>
  <si>
    <t xml:space="preserve">Cumulative quarter </t>
  </si>
  <si>
    <t>3 months ended</t>
  </si>
  <si>
    <t>6 months ended</t>
  </si>
  <si>
    <t>9 months ended</t>
  </si>
  <si>
    <t>12 months ended</t>
  </si>
  <si>
    <t>30 September</t>
  </si>
  <si>
    <t>31 December</t>
  </si>
  <si>
    <t>31 March</t>
  </si>
  <si>
    <t>30 June</t>
  </si>
  <si>
    <t>2005</t>
  </si>
  <si>
    <t>Revenue</t>
  </si>
  <si>
    <t>n/a</t>
  </si>
  <si>
    <t>Other operating income</t>
  </si>
  <si>
    <t>Operating expenses</t>
  </si>
  <si>
    <t>Profit from operations</t>
  </si>
  <si>
    <t>Depreciation &amp; Amortisation</t>
  </si>
  <si>
    <t>Finance costs</t>
  </si>
  <si>
    <t>Profit before taxation</t>
  </si>
  <si>
    <t>Taxation</t>
  </si>
  <si>
    <t>Profit after tax before minority interest</t>
  </si>
  <si>
    <t>Minority interest</t>
  </si>
  <si>
    <t>Net profit for the period</t>
  </si>
  <si>
    <t>Earnings per share (sen)  #</t>
  </si>
  <si>
    <t xml:space="preserve">- Basic </t>
  </si>
  <si>
    <t>- Diluted</t>
  </si>
  <si>
    <t>#  The comparative earnings per share is computed to reflect the bonus issue exercise in the current year.</t>
  </si>
  <si>
    <t>The Condensed Consolidated Income Statements should be read in conjunction with the audited financial statements for the year</t>
  </si>
  <si>
    <t>Condensed consolidated statement of changes in equity (unaudited)</t>
  </si>
  <si>
    <t>Issued and fully paid ordinary shares of     RM0.10 each</t>
  </si>
  <si>
    <t>Non-distributable</t>
  </si>
  <si>
    <t>Distributable</t>
  </si>
  <si>
    <t>Total</t>
  </si>
  <si>
    <t>Number of</t>
  </si>
  <si>
    <t>Nominal</t>
  </si>
  <si>
    <t>Share</t>
  </si>
  <si>
    <t>Retained</t>
  </si>
  <si>
    <t>shares</t>
  </si>
  <si>
    <t>value</t>
  </si>
  <si>
    <t>premium</t>
  </si>
  <si>
    <t>earnings</t>
  </si>
  <si>
    <t>000</t>
  </si>
  <si>
    <t>At 1 July 2005</t>
  </si>
  <si>
    <t>Bonus issue (nominal value of RM0.10 per share)</t>
  </si>
  <si>
    <t>At</t>
  </si>
  <si>
    <t>(Nominal value of RM0.10 per share)</t>
  </si>
  <si>
    <t>The Condensed Consolidated Statement Of Changes In Equity should be read in conjunction with the audited financial statements for the year</t>
  </si>
  <si>
    <t>Condensed consolidated cash flow statement (unaudited)</t>
  </si>
  <si>
    <t xml:space="preserve">Cumulative  </t>
  </si>
  <si>
    <t>2006</t>
  </si>
  <si>
    <t>Note</t>
  </si>
  <si>
    <t>Cash generated from/(used in) operations</t>
  </si>
  <si>
    <t>Net cash generated from/(used in) investing activities</t>
  </si>
  <si>
    <t>Net cash generated from/(used in) financing activities</t>
  </si>
  <si>
    <t>Net increase in cash and cash equivalents during the period</t>
  </si>
  <si>
    <t>Cash and cash equivalents at beginning of period</t>
  </si>
  <si>
    <t>Cash and cash equivalents at end of period</t>
  </si>
  <si>
    <t>(I)</t>
  </si>
  <si>
    <t>Note:</t>
  </si>
  <si>
    <t>(I)     Cash and cash equivalents comprised:</t>
  </si>
  <si>
    <t xml:space="preserve">           </t>
  </si>
  <si>
    <t xml:space="preserve">           Cash and bank balances</t>
  </si>
  <si>
    <t xml:space="preserve">           Bank overdrafts</t>
  </si>
  <si>
    <t>The Condensed Consolidated Cash Flow Statement should be read in conjunction with the audited financial statements for the year</t>
  </si>
  <si>
    <t>Explanatory Notes as per FRS 134, Interim Financial Reporting</t>
  </si>
  <si>
    <t>A1</t>
  </si>
  <si>
    <t>Basis of preparation</t>
  </si>
  <si>
    <t xml:space="preserve">The interim financial report is unaudited and has been prepared in accordance with FRS 134, Interim </t>
  </si>
  <si>
    <t xml:space="preserve">Financial Reporting and Chapter 7 Part VI  7.25 and 7.26 of the Listing Requirement of Bursa Malaysia </t>
  </si>
  <si>
    <t>Securities Berhad for the MESDAQ Market.</t>
  </si>
  <si>
    <t xml:space="preserve">The interim financial report should be read in conjunction with the annual audited financial statements for </t>
  </si>
  <si>
    <t>the year ended 30 June 2005.</t>
  </si>
  <si>
    <t xml:space="preserve">The accounting policies and methods of computation adopted for the interim financial statements are </t>
  </si>
  <si>
    <t>consistent with those adopted in the annual financial statements for the year ended 30 June 2005 .</t>
  </si>
  <si>
    <t>A2</t>
  </si>
  <si>
    <t xml:space="preserve">Audit report of preceding annual financial statements  </t>
  </si>
  <si>
    <t>The auditor's report of the Company's Annual Financial Statements for the year ended 30 June 2005</t>
  </si>
  <si>
    <t xml:space="preserve">was not subject to any qualification. </t>
  </si>
  <si>
    <t>A3</t>
  </si>
  <si>
    <t xml:space="preserve">Seasonal or cyclical factors </t>
  </si>
  <si>
    <t>The business operations of the Group were not materially affected by any seasonal or cyclical factors during</t>
  </si>
  <si>
    <t>the quarter under review.</t>
  </si>
  <si>
    <t>A4</t>
  </si>
  <si>
    <t>Unusual items affecting assets, liabilities, equities, net income or cash flow</t>
  </si>
  <si>
    <t xml:space="preserve">There were no items affecting assets, liabilities, equity, net income or cash flows that are unusual because </t>
  </si>
  <si>
    <t xml:space="preserve">of their nature, size or incidence.  </t>
  </si>
  <si>
    <t>A5</t>
  </si>
  <si>
    <t xml:space="preserve">Material changes in estimates </t>
  </si>
  <si>
    <t xml:space="preserve">There were no changes in estimates in prior financial years that will have a material effect in the current </t>
  </si>
  <si>
    <t>quarter under review.</t>
  </si>
  <si>
    <t>A6</t>
  </si>
  <si>
    <t xml:space="preserve">Debt and equity securities  </t>
  </si>
  <si>
    <t xml:space="preserve">There were no issuance and repayment of debt and equity securities, share buy-backs, share cancellations, </t>
  </si>
  <si>
    <t xml:space="preserve">shares held as treasury shares and resale of treasury shares for the current quarter and financial </t>
  </si>
  <si>
    <t>year to date.</t>
  </si>
  <si>
    <t>A7</t>
  </si>
  <si>
    <t>Dividends</t>
  </si>
  <si>
    <t>No dividend has been declared or recommended in respect of the financial period under review.</t>
  </si>
  <si>
    <t>A8</t>
  </si>
  <si>
    <t xml:space="preserve">Segment information  </t>
  </si>
  <si>
    <t xml:space="preserve">The Group’s primary reporting format is based on business segment, and is operating in the phytonutrients </t>
  </si>
  <si>
    <t>and oleochemicals / bio-diesel industries.</t>
  </si>
  <si>
    <t>Individual quarter</t>
  </si>
  <si>
    <t>Cumulative quarter</t>
  </si>
  <si>
    <t xml:space="preserve">RM '000 </t>
  </si>
  <si>
    <t>Turnover</t>
  </si>
  <si>
    <t>Phytonutrients</t>
  </si>
  <si>
    <t>Oleochemicals/bio-diesel</t>
  </si>
  <si>
    <t>Profit before tax</t>
  </si>
  <si>
    <t>Profit after tax</t>
  </si>
  <si>
    <t>A9</t>
  </si>
  <si>
    <t xml:space="preserve">Valuation of property, plant and equipment </t>
  </si>
  <si>
    <t xml:space="preserve">The Company has not carried out valuation on its property, plant and equipment in the reporting quarter </t>
  </si>
  <si>
    <t>and financial year-to-date.</t>
  </si>
  <si>
    <t>A10</t>
  </si>
  <si>
    <t xml:space="preserve">Materials subsequent events  </t>
  </si>
  <si>
    <t>There were no material subsequent events since 30 June 2006 until the date of this report.</t>
  </si>
  <si>
    <t>A11</t>
  </si>
  <si>
    <t xml:space="preserve">Changes in the composition of the group  </t>
  </si>
  <si>
    <t>There were no changes in the composition of the Group during the financial quarter under review.</t>
  </si>
  <si>
    <t>A12</t>
  </si>
  <si>
    <t xml:space="preserve">Contingent liabilities or assets  </t>
  </si>
  <si>
    <t>There were no material contingent liabilities as at the date of this report.</t>
  </si>
  <si>
    <t>A 13</t>
  </si>
  <si>
    <t xml:space="preserve">Capital commitments  </t>
  </si>
  <si>
    <t>Capital commitments as at 30 June 2006 are as follows:-</t>
  </si>
  <si>
    <t>RM'000</t>
  </si>
  <si>
    <t>Authorised and contracted :</t>
  </si>
  <si>
    <t>Leasehold land</t>
  </si>
  <si>
    <t>Building</t>
  </si>
  <si>
    <t>Plant and machinery</t>
  </si>
  <si>
    <t>Laboratory and office equipment, furniture &amp; fittings</t>
  </si>
  <si>
    <t>A14</t>
  </si>
  <si>
    <t xml:space="preserve">Significant related parties transactions </t>
  </si>
  <si>
    <t>The group has the following significant transactions with its holding company, Hovid Berhad, based on</t>
  </si>
  <si>
    <t>terms agreed between the parties:-</t>
  </si>
  <si>
    <t>Sales of goods</t>
  </si>
  <si>
    <t>Purchase of goods</t>
  </si>
  <si>
    <t>Steam service income</t>
  </si>
  <si>
    <t>Interest income</t>
  </si>
  <si>
    <t>Reallocation of common costs</t>
  </si>
  <si>
    <t>Purchase of freehold land and buildings</t>
  </si>
  <si>
    <t>Explanatory Notes Pursuant to the Listing Requirement of Bursa Malaysia Securitites Berhad</t>
  </si>
  <si>
    <t>B1</t>
  </si>
  <si>
    <t>Review of performance</t>
  </si>
  <si>
    <t>The Group's revenue for the current financial quarter ended 30 June 2006 of RM18.7 million was 21%</t>
  </si>
  <si>
    <t>higher compared with the same period for the financial year 2005 of RM15.4 million. Profit before</t>
  </si>
  <si>
    <t>taxation increased by 17% for the current financial quarter ended 30 June 2006 to RM4.4 million compared</t>
  </si>
  <si>
    <t>with RM3.7 million in the same period for the financial year 2005. The better revenue and profit for the current</t>
  </si>
  <si>
    <t>financial quarter were mainly attributed to higher production efficiency and improved sale of oleochemical/</t>
  </si>
  <si>
    <t>biodiesel products as a result of penetration to new markets.</t>
  </si>
  <si>
    <t>B2</t>
  </si>
  <si>
    <t>Variation of results against the preceding quarter</t>
  </si>
  <si>
    <t>Quarter ended</t>
  </si>
  <si>
    <t xml:space="preserve">The Group recorded a turnover and profit before tax ("PBT") of RM18.7 million and RM4.4 million </t>
  </si>
  <si>
    <t xml:space="preserve">respectively for the current financial quarter.  Turnover has increased by 20.3% compared to the previous </t>
  </si>
  <si>
    <t>quarter due to higher sales of oleochemical/ bio-diesel products. PBT only increased by 5.1% in comparison</t>
  </si>
  <si>
    <t>due to higher distribution and marketing expenses.</t>
  </si>
  <si>
    <t>B3</t>
  </si>
  <si>
    <t xml:space="preserve">Commentary on Prospects  </t>
  </si>
  <si>
    <t>financial year to improve.</t>
  </si>
  <si>
    <t>The production capacity of the Company has increased by 100% to 32,000 metric tonnes per annum in</t>
  </si>
  <si>
    <t>July 2006 to tap on the current high demand for its products. This expansion is expected to contribute</t>
  </si>
  <si>
    <t>positively in the new financial year.</t>
  </si>
  <si>
    <t>The Company has also committed to expand further its production capacity to 120,000 metric tonnes</t>
  </si>
  <si>
    <t>per annum by end of year 2007.</t>
  </si>
  <si>
    <t>The Group will further enhance its competitive edge by continually placing emphasis in research and</t>
  </si>
  <si>
    <t>development and improve its' production processes.</t>
  </si>
  <si>
    <t>B4</t>
  </si>
  <si>
    <t xml:space="preserve">Taxation </t>
  </si>
  <si>
    <t>Income taxation</t>
  </si>
  <si>
    <t>Deferred taxation</t>
  </si>
  <si>
    <t xml:space="preserve">The effective tax rate of the Company is lower than the statutory rate applicable mainly due to the tax incentive </t>
  </si>
  <si>
    <t>granted under the Promotion of Investment Act, 1986 for High Technology Companies.</t>
  </si>
  <si>
    <t>B5</t>
  </si>
  <si>
    <t xml:space="preserve">Profit/(Loss) on sale of unquoted investments and/or properties  </t>
  </si>
  <si>
    <t>There was no disposal of unquoted investments and/or properties for the current quarter and financial</t>
  </si>
  <si>
    <t xml:space="preserve">year to date.  </t>
  </si>
  <si>
    <t>B6</t>
  </si>
  <si>
    <t xml:space="preserve">Particulars on quoted securities  </t>
  </si>
  <si>
    <t xml:space="preserve">(other than securities in existing subsidiaries and associated companies)  </t>
  </si>
  <si>
    <t xml:space="preserve">There was no purchase or disposal of quoted securities for the current quarter and financial year to date.  </t>
  </si>
  <si>
    <t>B7</t>
  </si>
  <si>
    <t>Status of corporate proposal and utilisation of proceeds as at 22 August 2006</t>
  </si>
  <si>
    <t xml:space="preserve"> (being the latest practicable date prior to the quarterly report announcement)</t>
  </si>
  <si>
    <t>a) Status of corporate proposal</t>
  </si>
  <si>
    <t xml:space="preserve">There are no corporate proposals announced but not completed for the quarter under review other than the </t>
  </si>
  <si>
    <t>following:-</t>
  </si>
  <si>
    <t>i)  Establishment of an Employees' Share Option Scheme (ESOS) for eligible employees and directors of</t>
  </si>
  <si>
    <t xml:space="preserve">  the Group up to a maximum of ten percent (10%) of the issued and paid up share capital of the Company.</t>
  </si>
  <si>
    <t xml:space="preserve">On 24 October 2005, the Company had announced that the directors have decided to keep the proposed </t>
  </si>
  <si>
    <t>ESOS in abeyance pending the issuance of the new accounting standard on Share-based Payment, which</t>
  </si>
  <si>
    <t>came into effect in 2006; and</t>
  </si>
  <si>
    <t>ii)  On 6 February 2006, the Company entered into a Sale and Purchase Agreement ("SPA") with Lumut</t>
  </si>
  <si>
    <t xml:space="preserve">      Maritime Terminal Sdn Bhd to acquire four (4) plots of land for a cash consideration of RM9,785,230</t>
  </si>
  <si>
    <t xml:space="preserve">      An information circular was despatched to shareholders on 5 April 2006.</t>
  </si>
  <si>
    <t>b) Utilisation of proceeds</t>
  </si>
  <si>
    <t>The Company raised RM30.676 million during its Initial Public Offering exercise in April 2005 and the</t>
  </si>
  <si>
    <t>details of the utilisation of proceeds up to 30 June 2006 are as follows:-</t>
  </si>
  <si>
    <t>Proposed</t>
  </si>
  <si>
    <t>Actual</t>
  </si>
  <si>
    <t>Utilisation</t>
  </si>
  <si>
    <t>Balance</t>
  </si>
  <si>
    <t>Repayment of borrowings</t>
  </si>
  <si>
    <t>Working capital #</t>
  </si>
  <si>
    <t>Listing expenses</t>
  </si>
  <si>
    <t>#  An application was submitted to the Securities Commission to vary the excess of the listing expenses</t>
  </si>
  <si>
    <t xml:space="preserve">     for the Group's working capital requirements. The approval from Securities Commission was obtained</t>
  </si>
  <si>
    <t xml:space="preserve">     on 16th June 2006.</t>
  </si>
  <si>
    <t>B8</t>
  </si>
  <si>
    <t xml:space="preserve">Borrowings and debt securities  </t>
  </si>
  <si>
    <t>Details of Group’s bank borrowings as at 30 June 2006 are as follows :-</t>
  </si>
  <si>
    <t>Current</t>
  </si>
  <si>
    <t>Non-current</t>
  </si>
  <si>
    <t>Secured</t>
  </si>
  <si>
    <t>- Bankers acceptances</t>
  </si>
  <si>
    <t>- Bank overdraft</t>
  </si>
  <si>
    <t>- Hire purchase</t>
  </si>
  <si>
    <t>- Term loans</t>
  </si>
  <si>
    <t>Unsecured</t>
  </si>
  <si>
    <t>Total borrowings</t>
  </si>
  <si>
    <t>The bank borrowings denominated in foreign currency is as follows:-</t>
  </si>
  <si>
    <t>Denominated in US Dollar</t>
  </si>
  <si>
    <t>B9</t>
  </si>
  <si>
    <t xml:space="preserve">Off balance sheet financial instruments  </t>
  </si>
  <si>
    <t>Foreign currency forward contracts are entered into by the Company in currencies other than its functional</t>
  </si>
  <si>
    <t>currency to manage exposure to fluctuations in foreign currency exchange rates for receivables, sale</t>
  </si>
  <si>
    <t>contracts and term loan commitments.</t>
  </si>
  <si>
    <t xml:space="preserve">As at 22 August 2006, the Company had entered into foreign currency forward contracts with the </t>
  </si>
  <si>
    <t>following notional amounts and maturities:-</t>
  </si>
  <si>
    <t>Amount in</t>
  </si>
  <si>
    <t>Notional</t>
  </si>
  <si>
    <t>Currency</t>
  </si>
  <si>
    <t>foreign currency</t>
  </si>
  <si>
    <t>Amount</t>
  </si>
  <si>
    <t>'000</t>
  </si>
  <si>
    <t xml:space="preserve">Foreign currency forward contracts: </t>
  </si>
  <si>
    <t>Within 1 year</t>
  </si>
  <si>
    <t>USD</t>
  </si>
  <si>
    <t xml:space="preserve">Transactions in foreign currencies are converted into Ringgit Malaysia at the rates of exchange </t>
  </si>
  <si>
    <t xml:space="preserve">approximating those ruling at the transaction dates.  Foreign currency monetary assets and liabilities </t>
  </si>
  <si>
    <t>are translated into Ringgit Malaysia at exchange rates ruling at the balance sheet date.</t>
  </si>
  <si>
    <t>Exchange differences arising from the settlement of foreign currency transactions and from the translation</t>
  </si>
  <si>
    <t>of foreign currency monetary assets and liabilities are included in the income statement.</t>
  </si>
  <si>
    <t>The Company does not foresee any significant credit and market risks posed by the above off balance</t>
  </si>
  <si>
    <t>sheet financial instruments.</t>
  </si>
  <si>
    <t xml:space="preserve">There is no cash requirement as the Company uses fixed forward foreign exchange contracts as its </t>
  </si>
  <si>
    <t>hedging instrument.</t>
  </si>
  <si>
    <t>B10</t>
  </si>
  <si>
    <t xml:space="preserve">Material litigation  </t>
  </si>
  <si>
    <t>There were no material litigation up to 22 August 2006.</t>
  </si>
  <si>
    <t>B11</t>
  </si>
  <si>
    <t xml:space="preserve">Earnings per share </t>
  </si>
  <si>
    <t>The basic earnings per share of the Group is calculated by dividing the net profit attributable to shareholders</t>
  </si>
  <si>
    <t xml:space="preserve">of RM3.151 million by the weighted average number of ordinary shares in issue for current financial period </t>
  </si>
  <si>
    <t>todate at 30 June 2006.</t>
  </si>
  <si>
    <t>Basic earnings per share</t>
  </si>
  <si>
    <t>Net profit attributable to shareholders   (RM'000)</t>
  </si>
  <si>
    <t>Weighted average number of ordinary shares   (‘000)</t>
  </si>
  <si>
    <t>Basic earnings per share   (sen)  #</t>
  </si>
  <si>
    <t>#  The comparative basic earnings per share is computed to reflect the bonus issue exercise in the current year.</t>
  </si>
  <si>
    <t xml:space="preserve">Authorisation for issue </t>
  </si>
  <si>
    <t>By Order of the Board</t>
  </si>
  <si>
    <t>Goh Tian Hock</t>
  </si>
  <si>
    <t>Ng Yuet Seam</t>
  </si>
  <si>
    <t>Joint Secretaries</t>
  </si>
  <si>
    <r>
      <t xml:space="preserve">Carotech Bhd </t>
    </r>
    <r>
      <rPr>
        <b/>
        <sz val="10"/>
        <rFont val="Arial"/>
        <family val="2"/>
      </rPr>
      <t>(Company no: 200964 W)</t>
    </r>
  </si>
  <si>
    <r>
      <t xml:space="preserve">Carotech Bhd </t>
    </r>
    <r>
      <rPr>
        <sz val="10"/>
        <rFont val="Arial"/>
        <family val="2"/>
      </rPr>
      <t>(Company no: 200964 W)</t>
    </r>
  </si>
  <si>
    <t>Barring any unforeseen circumstances, the Directors expect the perfomance of the Group for the next</t>
  </si>
  <si>
    <t>On 28 August 2006, the Board of Directors authorised this interim report for issue.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</si>
</sst>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&quot;RM&quot;#,##0;[Red]\-&quot;RM&quot;#,##0"/>
    <numFmt numFmtId="176" formatCode="_(* #,##0.0_);_(* \(#,##0.0\);_(* &quot;-&quot;??_);_(@_)"/>
    <numFmt numFmtId="177" formatCode="_(* #,##0_);_(* \(#,##0\);_(* &quot;-&quot;??_);_(@_)"/>
    <numFmt numFmtId="178" formatCode="[$-409]mmm\-yy;@"/>
    <numFmt numFmtId="179" formatCode="&quot;As at&quot;\ General"/>
    <numFmt numFmtId="180" formatCode="[$-409]dd\-mmm\-yy;@"/>
    <numFmt numFmtId="181" formatCode="[$-409]d\-mmm;@"/>
    <numFmt numFmtId="182" formatCode="0.0%"/>
    <numFmt numFmtId="183" formatCode="&quot;(R)&quot;\ #,##0"/>
    <numFmt numFmtId="184" formatCode="_(* #,##0.000_);_(* \(#,##0.000\);_(* &quot;-&quot;??_);_(@_)"/>
    <numFmt numFmtId="185" formatCode="_(* #,##0.0000_);_(* \(#,##0.0000\);_(* &quot;-&quot;??_);_(@_)"/>
    <numFmt numFmtId="186" formatCode="0.0000_);\(0.0000\)"/>
    <numFmt numFmtId="187" formatCode="&quot;$&quot;#,##0.0"/>
    <numFmt numFmtId="188" formatCode="&quot;$&quot;#,##0.0_);[Red]\(&quot;$&quot;#,##0.0\)"/>
    <numFmt numFmtId="189" formatCode="_(* #,##0.00_);_(* \(#,##0.00\);_(* &quot;-&quot;_);_(@_)"/>
    <numFmt numFmtId="190" formatCode="[$USD]\ #,##0_);\([$USD]\ #,##0\)"/>
    <numFmt numFmtId="191" formatCode="#,##0.00_);\-#,##0.00"/>
    <numFmt numFmtId="192" formatCode="dd&quot;-&quot;mmm&quot;-&quot;yyyy"/>
    <numFmt numFmtId="193" formatCode="_(* #,##0.0_);_(* \(#,##0.0\);_(* &quot;-&quot;_);_(@_)"/>
    <numFmt numFmtId="194" formatCode="_(* #,##0.00000_);_(* \(#,##0.00000\);_(* &quot;-&quot;??_);_(@_)"/>
    <numFmt numFmtId="195" formatCode="_(* #,##0.000_);_(* \(#,##0.000\);_(* &quot;-&quot;???_);_(@_)"/>
    <numFmt numFmtId="196" formatCode="mmm\-yyyy"/>
    <numFmt numFmtId="197" formatCode="_([$USD]\ * #,##0_);_([$USD]\ * \(#,##0\);_([$USD]\ * &quot;-&quot;_);_(@_)"/>
    <numFmt numFmtId="198" formatCode="0.0000"/>
    <numFmt numFmtId="199" formatCode="_(* #,##0.000_);_(* \(#,##0.000\);_(* &quot;-&quot;_);_(@_)"/>
    <numFmt numFmtId="200" formatCode="_(* #,##0.0_);_(* \(#,##0.0\);_(* &quot;-&quot;?_);_(@_)"/>
    <numFmt numFmtId="201" formatCode="_(* #,##0.000000_);_(* \(#,##0.000000\);_(* &quot;-&quot;??_);_(@_)"/>
    <numFmt numFmtId="202" formatCode="_(* #,##0.0000000_);_(* \(#,##0.0000000\);_(* &quot;-&quot;??_);_(@_)"/>
    <numFmt numFmtId="203" formatCode="&quot;£&quot;#,##0_);\(&quot;£&quot;#,##0\)"/>
    <numFmt numFmtId="204" formatCode="&quot;£&quot;#,##0_);[Red]\(&quot;£&quot;#,##0\)"/>
    <numFmt numFmtId="205" formatCode="&quot;£&quot;#,##0.00_);\(&quot;£&quot;#,##0.00\)"/>
    <numFmt numFmtId="206" formatCode="&quot;£&quot;#,##0.00_);[Red]\(&quot;£&quot;#,##0.00\)"/>
    <numFmt numFmtId="207" formatCode="_(&quot;£&quot;* #,##0_);_(&quot;£&quot;* \(#,##0\);_(&quot;£&quot;* &quot;-&quot;_);_(@_)"/>
    <numFmt numFmtId="208" formatCode="_(&quot;£&quot;* #,##0.00_);_(&quot;£&quot;* \(#,##0.00\);_(&quot;£&quot;* &quot;-&quot;??_);_(@_)"/>
    <numFmt numFmtId="209" formatCode="dd/mm/yy"/>
    <numFmt numFmtId="210" formatCode="&quot;RM&quot;#,##0\ &quot;(reduced limit)&quot;"/>
    <numFmt numFmtId="211" formatCode="_(* #,##0.00000000_);_(* \(#,##0.00000000\);_(* &quot;-&quot;??_);_(@_)"/>
    <numFmt numFmtId="212" formatCode="_(* #,##0.000000000_);_(* \(#,##0.000000000\);_(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809]dd\ mmmm\ yyyy"/>
    <numFmt numFmtId="219" formatCode="_-* #,##0.0_-;\-* #,##0.0_-;_-* &quot;-&quot;?_-;_-@_-"/>
    <numFmt numFmtId="220" formatCode="_-* #,##0.00000000_-;\-* #,##0.00000000_-;_-* &quot;-&quot;????????_-;_-@_-"/>
    <numFmt numFmtId="221" formatCode="#,##0.00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9"/>
      <name val="Arial"/>
      <family val="2"/>
    </font>
    <font>
      <sz val="12"/>
      <color indexed="23"/>
      <name val="Arial"/>
      <family val="2"/>
    </font>
    <font>
      <b/>
      <sz val="16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9"/>
      <color indexed="23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3" fontId="8" fillId="0" borderId="2" xfId="15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43" fontId="8" fillId="0" borderId="4" xfId="15" applyFont="1" applyFill="1" applyBorder="1" applyAlignment="1">
      <alignment horizontal="right"/>
    </xf>
    <xf numFmtId="43" fontId="8" fillId="0" borderId="4" xfId="15" applyFont="1" applyFill="1" applyBorder="1" applyAlignment="1" quotePrefix="1">
      <alignment horizontal="center"/>
    </xf>
    <xf numFmtId="43" fontId="8" fillId="0" borderId="4" xfId="15" applyFont="1" applyFill="1" applyBorder="1" applyAlignment="1" quotePrefix="1">
      <alignment horizontal="right"/>
    </xf>
    <xf numFmtId="0" fontId="5" fillId="0" borderId="5" xfId="0" applyFont="1" applyBorder="1" applyAlignment="1">
      <alignment horizontal="center"/>
    </xf>
    <xf numFmtId="43" fontId="8" fillId="0" borderId="6" xfId="15" applyFont="1" applyBorder="1" applyAlignment="1">
      <alignment horizontal="right"/>
    </xf>
    <xf numFmtId="0" fontId="8" fillId="0" borderId="3" xfId="0" applyFont="1" applyBorder="1" applyAlignment="1">
      <alignment/>
    </xf>
    <xf numFmtId="43" fontId="5" fillId="0" borderId="4" xfId="15" applyFont="1" applyBorder="1" applyAlignment="1">
      <alignment horizontal="right"/>
    </xf>
    <xf numFmtId="0" fontId="5" fillId="0" borderId="3" xfId="0" applyFont="1" applyBorder="1" applyAlignment="1">
      <alignment/>
    </xf>
    <xf numFmtId="3" fontId="5" fillId="0" borderId="4" xfId="15" applyNumberFormat="1" applyFont="1" applyBorder="1" applyAlignment="1">
      <alignment horizontal="right"/>
    </xf>
    <xf numFmtId="3" fontId="8" fillId="0" borderId="7" xfId="15" applyNumberFormat="1" applyFont="1" applyBorder="1" applyAlignment="1">
      <alignment horizontal="right"/>
    </xf>
    <xf numFmtId="3" fontId="8" fillId="0" borderId="4" xfId="15" applyNumberFormat="1" applyFont="1" applyBorder="1" applyAlignment="1">
      <alignment horizontal="right"/>
    </xf>
    <xf numFmtId="3" fontId="8" fillId="0" borderId="8" xfId="15" applyNumberFormat="1" applyFont="1" applyBorder="1" applyAlignment="1">
      <alignment horizontal="right"/>
    </xf>
    <xf numFmtId="0" fontId="8" fillId="0" borderId="0" xfId="0" applyFont="1" applyAlignment="1">
      <alignment/>
    </xf>
    <xf numFmtId="194" fontId="9" fillId="0" borderId="4" xfId="15" applyNumberFormat="1" applyFont="1" applyBorder="1" applyAlignment="1">
      <alignment horizontal="right"/>
    </xf>
    <xf numFmtId="43" fontId="9" fillId="0" borderId="4" xfId="15" applyFont="1" applyBorder="1" applyAlignment="1">
      <alignment horizontal="right"/>
    </xf>
    <xf numFmtId="0" fontId="8" fillId="0" borderId="5" xfId="0" applyFont="1" applyBorder="1" applyAlignment="1">
      <alignment wrapText="1"/>
    </xf>
    <xf numFmtId="176" fontId="8" fillId="0" borderId="6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3" fillId="0" borderId="9" xfId="15" applyNumberFormat="1" applyFont="1" applyFill="1" applyBorder="1" applyAlignment="1" quotePrefix="1">
      <alignment horizontal="right"/>
    </xf>
    <xf numFmtId="0" fontId="13" fillId="0" borderId="10" xfId="15" applyNumberFormat="1" applyFont="1" applyFill="1" applyBorder="1" applyAlignment="1" quotePrefix="1">
      <alignment horizontal="right"/>
    </xf>
    <xf numFmtId="0" fontId="8" fillId="0" borderId="9" xfId="15" applyNumberFormat="1" applyFont="1" applyFill="1" applyBorder="1" applyAlignment="1" quotePrefix="1">
      <alignment horizontal="right"/>
    </xf>
    <xf numFmtId="0" fontId="8" fillId="0" borderId="10" xfId="15" applyNumberFormat="1" applyFont="1" applyFill="1" applyBorder="1" applyAlignment="1" quotePrefix="1">
      <alignment horizontal="right"/>
    </xf>
    <xf numFmtId="0" fontId="8" fillId="0" borderId="6" xfId="0" applyFont="1" applyBorder="1" applyAlignment="1">
      <alignment horizontal="center"/>
    </xf>
    <xf numFmtId="43" fontId="13" fillId="0" borderId="11" xfId="15" applyFont="1" applyFill="1" applyBorder="1" applyAlignment="1">
      <alignment horizontal="right"/>
    </xf>
    <xf numFmtId="43" fontId="13" fillId="0" borderId="12" xfId="15" applyFont="1" applyFill="1" applyBorder="1" applyAlignment="1">
      <alignment horizontal="right"/>
    </xf>
    <xf numFmtId="43" fontId="8" fillId="0" borderId="11" xfId="15" applyFont="1" applyFill="1" applyBorder="1" applyAlignment="1">
      <alignment horizontal="right"/>
    </xf>
    <xf numFmtId="43" fontId="8" fillId="0" borderId="12" xfId="15" applyFont="1" applyFill="1" applyBorder="1" applyAlignment="1">
      <alignment horizontal="right"/>
    </xf>
    <xf numFmtId="177" fontId="11" fillId="0" borderId="13" xfId="15" applyNumberFormat="1" applyFont="1" applyFill="1" applyBorder="1" applyAlignment="1">
      <alignment horizontal="right"/>
    </xf>
    <xf numFmtId="177" fontId="11" fillId="0" borderId="14" xfId="15" applyNumberFormat="1" applyFont="1" applyFill="1" applyBorder="1" applyAlignment="1">
      <alignment horizontal="center"/>
    </xf>
    <xf numFmtId="177" fontId="11" fillId="0" borderId="15" xfId="15" applyNumberFormat="1" applyFont="1" applyFill="1" applyBorder="1" applyAlignment="1">
      <alignment horizontal="center"/>
    </xf>
    <xf numFmtId="177" fontId="11" fillId="0" borderId="14" xfId="15" applyNumberFormat="1" applyFont="1" applyFill="1" applyBorder="1" applyAlignment="1">
      <alignment horizontal="right"/>
    </xf>
    <xf numFmtId="177" fontId="5" fillId="0" borderId="13" xfId="15" applyNumberFormat="1" applyFont="1" applyFill="1" applyBorder="1" applyAlignment="1">
      <alignment horizontal="right"/>
    </xf>
    <xf numFmtId="177" fontId="5" fillId="0" borderId="15" xfId="15" applyNumberFormat="1" applyFont="1" applyFill="1" applyBorder="1" applyAlignment="1">
      <alignment horizontal="center"/>
    </xf>
    <xf numFmtId="177" fontId="5" fillId="0" borderId="14" xfId="15" applyNumberFormat="1" applyFont="1" applyFill="1" applyBorder="1" applyAlignment="1">
      <alignment horizontal="right"/>
    </xf>
    <xf numFmtId="177" fontId="5" fillId="0" borderId="14" xfId="15" applyNumberFormat="1" applyFont="1" applyFill="1" applyBorder="1" applyAlignment="1">
      <alignment horizontal="center"/>
    </xf>
    <xf numFmtId="177" fontId="11" fillId="0" borderId="16" xfId="15" applyNumberFormat="1" applyFont="1" applyFill="1" applyBorder="1" applyAlignment="1">
      <alignment horizontal="right"/>
    </xf>
    <xf numFmtId="177" fontId="11" fillId="0" borderId="17" xfId="15" applyNumberFormat="1" applyFont="1" applyFill="1" applyBorder="1" applyAlignment="1">
      <alignment horizontal="center"/>
    </xf>
    <xf numFmtId="177" fontId="11" fillId="0" borderId="17" xfId="15" applyNumberFormat="1" applyFont="1" applyFill="1" applyBorder="1" applyAlignment="1">
      <alignment horizontal="right"/>
    </xf>
    <xf numFmtId="177" fontId="5" fillId="0" borderId="16" xfId="15" applyNumberFormat="1" applyFont="1" applyFill="1" applyBorder="1" applyAlignment="1">
      <alignment horizontal="right"/>
    </xf>
    <xf numFmtId="177" fontId="5" fillId="0" borderId="17" xfId="15" applyNumberFormat="1" applyFont="1" applyFill="1" applyBorder="1" applyAlignment="1">
      <alignment horizontal="right"/>
    </xf>
    <xf numFmtId="177" fontId="13" fillId="0" borderId="13" xfId="15" applyNumberFormat="1" applyFont="1" applyFill="1" applyBorder="1" applyAlignment="1">
      <alignment horizontal="right"/>
    </xf>
    <xf numFmtId="177" fontId="13" fillId="0" borderId="14" xfId="15" applyNumberFormat="1" applyFont="1" applyFill="1" applyBorder="1" applyAlignment="1">
      <alignment horizontal="center"/>
    </xf>
    <xf numFmtId="177" fontId="13" fillId="0" borderId="14" xfId="15" applyNumberFormat="1" applyFont="1" applyFill="1" applyBorder="1" applyAlignment="1">
      <alignment horizontal="right"/>
    </xf>
    <xf numFmtId="177" fontId="8" fillId="0" borderId="13" xfId="15" applyNumberFormat="1" applyFont="1" applyFill="1" applyBorder="1" applyAlignment="1">
      <alignment horizontal="right"/>
    </xf>
    <xf numFmtId="177" fontId="8" fillId="0" borderId="14" xfId="15" applyNumberFormat="1" applyFont="1" applyFill="1" applyBorder="1" applyAlignment="1">
      <alignment horizontal="right"/>
    </xf>
    <xf numFmtId="177" fontId="5" fillId="0" borderId="17" xfId="15" applyNumberFormat="1" applyFont="1" applyFill="1" applyBorder="1" applyAlignment="1">
      <alignment horizontal="center"/>
    </xf>
    <xf numFmtId="177" fontId="13" fillId="0" borderId="9" xfId="15" applyNumberFormat="1" applyFont="1" applyFill="1" applyBorder="1" applyAlignment="1">
      <alignment horizontal="right"/>
    </xf>
    <xf numFmtId="177" fontId="8" fillId="0" borderId="9" xfId="15" applyNumberFormat="1" applyFont="1" applyFill="1" applyBorder="1" applyAlignment="1">
      <alignment horizontal="right"/>
    </xf>
    <xf numFmtId="177" fontId="13" fillId="0" borderId="18" xfId="15" applyNumberFormat="1" applyFont="1" applyFill="1" applyBorder="1" applyAlignment="1">
      <alignment horizontal="right"/>
    </xf>
    <xf numFmtId="177" fontId="13" fillId="0" borderId="19" xfId="15" applyNumberFormat="1" applyFont="1" applyFill="1" applyBorder="1" applyAlignment="1">
      <alignment horizontal="center"/>
    </xf>
    <xf numFmtId="177" fontId="13" fillId="0" borderId="19" xfId="15" applyNumberFormat="1" applyFont="1" applyFill="1" applyBorder="1" applyAlignment="1">
      <alignment horizontal="right"/>
    </xf>
    <xf numFmtId="177" fontId="8" fillId="0" borderId="18" xfId="15" applyNumberFormat="1" applyFont="1" applyFill="1" applyBorder="1" applyAlignment="1">
      <alignment horizontal="right"/>
    </xf>
    <xf numFmtId="177" fontId="8" fillId="0" borderId="19" xfId="15" applyNumberFormat="1" applyFont="1" applyFill="1" applyBorder="1" applyAlignment="1">
      <alignment horizontal="right"/>
    </xf>
    <xf numFmtId="0" fontId="15" fillId="0" borderId="3" xfId="0" applyFont="1" applyBorder="1" applyAlignment="1">
      <alignment/>
    </xf>
    <xf numFmtId="177" fontId="15" fillId="0" borderId="13" xfId="15" applyNumberFormat="1" applyFont="1" applyFill="1" applyBorder="1" applyAlignment="1">
      <alignment horizontal="right"/>
    </xf>
    <xf numFmtId="177" fontId="15" fillId="0" borderId="14" xfId="15" applyNumberFormat="1" applyFont="1" applyFill="1" applyBorder="1" applyAlignment="1">
      <alignment horizontal="center"/>
    </xf>
    <xf numFmtId="177" fontId="15" fillId="0" borderId="14" xfId="15" applyNumberFormat="1" applyFont="1" applyFill="1" applyBorder="1" applyAlignment="1">
      <alignment horizontal="right"/>
    </xf>
    <xf numFmtId="177" fontId="16" fillId="0" borderId="13" xfId="15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3" xfId="0" applyFont="1" applyBorder="1" applyAlignment="1" quotePrefix="1">
      <alignment/>
    </xf>
    <xf numFmtId="39" fontId="11" fillId="0" borderId="13" xfId="15" applyNumberFormat="1" applyFont="1" applyFill="1" applyBorder="1" applyAlignment="1">
      <alignment horizontal="center"/>
    </xf>
    <xf numFmtId="0" fontId="11" fillId="0" borderId="14" xfId="15" applyNumberFormat="1" applyFont="1" applyFill="1" applyBorder="1" applyAlignment="1">
      <alignment horizontal="center"/>
    </xf>
    <xf numFmtId="43" fontId="11" fillId="0" borderId="13" xfId="15" applyNumberFormat="1" applyFont="1" applyFill="1" applyBorder="1" applyAlignment="1">
      <alignment horizontal="right"/>
    </xf>
    <xf numFmtId="43" fontId="11" fillId="0" borderId="13" xfId="15" applyNumberFormat="1" applyFont="1" applyFill="1" applyBorder="1" applyAlignment="1">
      <alignment horizontal="center"/>
    </xf>
    <xf numFmtId="43" fontId="11" fillId="0" borderId="14" xfId="15" applyNumberFormat="1" applyFont="1" applyFill="1" applyBorder="1" applyAlignment="1">
      <alignment horizontal="center"/>
    </xf>
    <xf numFmtId="43" fontId="5" fillId="0" borderId="13" xfId="15" applyNumberFormat="1" applyFont="1" applyFill="1" applyBorder="1" applyAlignment="1">
      <alignment horizontal="right"/>
    </xf>
    <xf numFmtId="43" fontId="5" fillId="0" borderId="14" xfId="15" applyNumberFormat="1" applyFont="1" applyFill="1" applyBorder="1" applyAlignment="1">
      <alignment horizontal="center"/>
    </xf>
    <xf numFmtId="0" fontId="5" fillId="0" borderId="5" xfId="0" applyFont="1" applyBorder="1" applyAlignment="1" quotePrefix="1">
      <alignment/>
    </xf>
    <xf numFmtId="177" fontId="11" fillId="0" borderId="11" xfId="15" applyNumberFormat="1" applyFont="1" applyFill="1" applyBorder="1" applyAlignment="1">
      <alignment horizontal="center"/>
    </xf>
    <xf numFmtId="177" fontId="11" fillId="0" borderId="12" xfId="15" applyNumberFormat="1" applyFont="1" applyFill="1" applyBorder="1" applyAlignment="1">
      <alignment horizontal="center"/>
    </xf>
    <xf numFmtId="177" fontId="5" fillId="0" borderId="11" xfId="15" applyNumberFormat="1" applyFont="1" applyFill="1" applyBorder="1" applyAlignment="1">
      <alignment horizontal="center"/>
    </xf>
    <xf numFmtId="177" fontId="5" fillId="0" borderId="12" xfId="15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17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177" fontId="11" fillId="0" borderId="0" xfId="15" applyNumberFormat="1" applyFont="1" applyFill="1" applyAlignment="1">
      <alignment/>
    </xf>
    <xf numFmtId="177" fontId="5" fillId="0" borderId="0" xfId="15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3" xfId="15" applyFont="1" applyBorder="1" applyAlignment="1">
      <alignment horizontal="right"/>
    </xf>
    <xf numFmtId="43" fontId="8" fillId="0" borderId="14" xfId="15" applyFont="1" applyBorder="1" applyAlignment="1">
      <alignment horizontal="right"/>
    </xf>
    <xf numFmtId="43" fontId="8" fillId="0" borderId="4" xfId="15" applyFont="1" applyBorder="1" applyAlignment="1">
      <alignment horizontal="right"/>
    </xf>
    <xf numFmtId="43" fontId="8" fillId="0" borderId="2" xfId="15" applyFont="1" applyBorder="1" applyAlignment="1">
      <alignment horizontal="right"/>
    </xf>
    <xf numFmtId="43" fontId="8" fillId="0" borderId="5" xfId="15" applyFont="1" applyBorder="1" applyAlignment="1" quotePrefix="1">
      <alignment horizontal="right"/>
    </xf>
    <xf numFmtId="43" fontId="8" fillId="0" borderId="12" xfId="15" applyFont="1" applyBorder="1" applyAlignment="1">
      <alignment horizontal="right"/>
    </xf>
    <xf numFmtId="177" fontId="8" fillId="0" borderId="3" xfId="15" applyNumberFormat="1" applyFont="1" applyBorder="1" applyAlignment="1">
      <alignment horizontal="right"/>
    </xf>
    <xf numFmtId="177" fontId="8" fillId="0" borderId="14" xfId="15" applyNumberFormat="1" applyFont="1" applyBorder="1" applyAlignment="1">
      <alignment horizontal="right"/>
    </xf>
    <xf numFmtId="177" fontId="8" fillId="0" borderId="4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5" fillId="0" borderId="3" xfId="15" applyNumberFormat="1" applyFont="1" applyBorder="1" applyAlignment="1">
      <alignment horizontal="right"/>
    </xf>
    <xf numFmtId="177" fontId="5" fillId="0" borderId="14" xfId="15" applyNumberFormat="1" applyFont="1" applyBorder="1" applyAlignment="1">
      <alignment horizontal="right"/>
    </xf>
    <xf numFmtId="177" fontId="5" fillId="0" borderId="4" xfId="15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177" fontId="5" fillId="0" borderId="20" xfId="15" applyNumberFormat="1" applyFont="1" applyBorder="1" applyAlignment="1">
      <alignment horizontal="right"/>
    </xf>
    <xf numFmtId="177" fontId="5" fillId="0" borderId="10" xfId="15" applyNumberFormat="1" applyFont="1" applyBorder="1" applyAlignment="1">
      <alignment horizontal="right"/>
    </xf>
    <xf numFmtId="177" fontId="5" fillId="0" borderId="21" xfId="15" applyNumberFormat="1" applyFont="1" applyBorder="1" applyAlignment="1">
      <alignment horizontal="right"/>
    </xf>
    <xf numFmtId="0" fontId="5" fillId="0" borderId="3" xfId="0" applyFont="1" applyBorder="1" applyAlignment="1" quotePrefix="1">
      <alignment horizontal="left" wrapText="1"/>
    </xf>
    <xf numFmtId="0" fontId="8" fillId="0" borderId="22" xfId="0" applyFont="1" applyBorder="1" applyAlignment="1">
      <alignment horizontal="left" wrapText="1"/>
    </xf>
    <xf numFmtId="177" fontId="8" fillId="0" borderId="23" xfId="15" applyNumberFormat="1" applyFont="1" applyBorder="1" applyAlignment="1">
      <alignment horizontal="right"/>
    </xf>
    <xf numFmtId="177" fontId="8" fillId="0" borderId="24" xfId="15" applyNumberFormat="1" applyFont="1" applyBorder="1" applyAlignment="1">
      <alignment horizontal="right"/>
    </xf>
    <xf numFmtId="177" fontId="8" fillId="0" borderId="25" xfId="15" applyNumberFormat="1" applyFont="1" applyBorder="1" applyAlignment="1">
      <alignment horizontal="right"/>
    </xf>
    <xf numFmtId="177" fontId="18" fillId="0" borderId="14" xfId="15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18" fillId="0" borderId="5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177" fontId="18" fillId="0" borderId="5" xfId="15" applyNumberFormat="1" applyFont="1" applyBorder="1" applyAlignment="1">
      <alignment horizontal="right"/>
    </xf>
    <xf numFmtId="177" fontId="4" fillId="0" borderId="12" xfId="15" applyNumberFormat="1" applyFont="1" applyBorder="1" applyAlignment="1">
      <alignment horizontal="right"/>
    </xf>
    <xf numFmtId="177" fontId="18" fillId="0" borderId="12" xfId="15" applyNumberFormat="1" applyFont="1" applyBorder="1" applyAlignment="1">
      <alignment horizontal="right"/>
    </xf>
    <xf numFmtId="177" fontId="18" fillId="0" borderId="6" xfId="15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43" fontId="8" fillId="0" borderId="4" xfId="15" applyFont="1" applyBorder="1" applyAlignment="1" quotePrefix="1">
      <alignment horizontal="right"/>
    </xf>
    <xf numFmtId="177" fontId="5" fillId="0" borderId="2" xfId="15" applyNumberFormat="1" applyFont="1" applyBorder="1" applyAlignment="1">
      <alignment/>
    </xf>
    <xf numFmtId="177" fontId="5" fillId="0" borderId="2" xfId="15" applyNumberFormat="1" applyFont="1" applyBorder="1" applyAlignment="1">
      <alignment horizontal="center"/>
    </xf>
    <xf numFmtId="177" fontId="5" fillId="0" borderId="4" xfId="15" applyNumberFormat="1" applyFont="1" applyBorder="1" applyAlignment="1">
      <alignment/>
    </xf>
    <xf numFmtId="177" fontId="5" fillId="0" borderId="4" xfId="15" applyNumberFormat="1" applyFont="1" applyBorder="1" applyAlignment="1">
      <alignment horizontal="center"/>
    </xf>
    <xf numFmtId="177" fontId="5" fillId="0" borderId="27" xfId="15" applyNumberFormat="1" applyFont="1" applyBorder="1" applyAlignment="1">
      <alignment/>
    </xf>
    <xf numFmtId="177" fontId="5" fillId="0" borderId="8" xfId="15" applyNumberFormat="1" applyFont="1" applyBorder="1" applyAlignment="1">
      <alignment/>
    </xf>
    <xf numFmtId="177" fontId="10" fillId="0" borderId="4" xfId="15" applyNumberFormat="1" applyFont="1" applyBorder="1" applyAlignment="1">
      <alignment/>
    </xf>
    <xf numFmtId="0" fontId="19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177" fontId="15" fillId="0" borderId="6" xfId="15" applyNumberFormat="1" applyFont="1" applyBorder="1" applyAlignment="1">
      <alignment/>
    </xf>
    <xf numFmtId="177" fontId="5" fillId="0" borderId="0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8" fillId="0" borderId="28" xfId="15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77" fontId="5" fillId="0" borderId="0" xfId="15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177" fontId="5" fillId="0" borderId="29" xfId="15" applyNumberFormat="1" applyFont="1" applyBorder="1" applyAlignment="1">
      <alignment/>
    </xf>
    <xf numFmtId="43" fontId="16" fillId="0" borderId="0" xfId="15" applyFont="1" applyAlignment="1">
      <alignment horizontal="center"/>
    </xf>
    <xf numFmtId="177" fontId="5" fillId="0" borderId="0" xfId="15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177" fontId="8" fillId="0" borderId="0" xfId="15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77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center" vertical="top" wrapText="1"/>
    </xf>
    <xf numFmtId="43" fontId="8" fillId="0" borderId="3" xfId="15" applyFont="1" applyFill="1" applyBorder="1" applyAlignment="1" quotePrefix="1">
      <alignment horizontal="right" vertical="top" wrapText="1"/>
    </xf>
    <xf numFmtId="43" fontId="8" fillId="0" borderId="15" xfId="15" applyFont="1" applyFill="1" applyBorder="1" applyAlignment="1" quotePrefix="1">
      <alignment horizontal="right" vertical="top" wrapText="1"/>
    </xf>
    <xf numFmtId="43" fontId="8" fillId="0" borderId="5" xfId="15" applyFont="1" applyFill="1" applyBorder="1" applyAlignment="1">
      <alignment horizontal="right" vertical="top" wrapText="1"/>
    </xf>
    <xf numFmtId="43" fontId="8" fillId="0" borderId="12" xfId="15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/>
    </xf>
    <xf numFmtId="43" fontId="8" fillId="0" borderId="30" xfId="15" applyFont="1" applyFill="1" applyBorder="1" applyAlignment="1">
      <alignment horizontal="right" vertical="top" wrapText="1"/>
    </xf>
    <xf numFmtId="43" fontId="8" fillId="0" borderId="22" xfId="15" applyFont="1" applyFill="1" applyBorder="1" applyAlignment="1">
      <alignment horizontal="right" vertical="top" wrapText="1"/>
    </xf>
    <xf numFmtId="43" fontId="8" fillId="0" borderId="3" xfId="15" applyFont="1" applyFill="1" applyBorder="1" applyAlignment="1">
      <alignment horizontal="right" vertical="top" wrapText="1"/>
    </xf>
    <xf numFmtId="43" fontId="8" fillId="0" borderId="14" xfId="15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/>
    </xf>
    <xf numFmtId="43" fontId="8" fillId="0" borderId="13" xfId="15" applyFont="1" applyFill="1" applyBorder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 indent="1"/>
    </xf>
    <xf numFmtId="177" fontId="5" fillId="0" borderId="13" xfId="15" applyNumberFormat="1" applyFont="1" applyFill="1" applyBorder="1" applyAlignment="1">
      <alignment vertical="top" wrapText="1"/>
    </xf>
    <xf numFmtId="177" fontId="5" fillId="0" borderId="0" xfId="15" applyNumberFormat="1" applyFont="1" applyFill="1" applyBorder="1" applyAlignment="1">
      <alignment vertical="top" wrapText="1"/>
    </xf>
    <xf numFmtId="177" fontId="5" fillId="0" borderId="3" xfId="15" applyNumberFormat="1" applyFont="1" applyFill="1" applyBorder="1" applyAlignment="1">
      <alignment vertical="top" wrapText="1"/>
    </xf>
    <xf numFmtId="177" fontId="5" fillId="0" borderId="14" xfId="15" applyNumberFormat="1" applyFont="1" applyFill="1" applyBorder="1" applyAlignment="1">
      <alignment vertical="top" wrapText="1"/>
    </xf>
    <xf numFmtId="43" fontId="0" fillId="0" borderId="0" xfId="15" applyNumberFormat="1" applyFont="1" applyBorder="1" applyAlignment="1" quotePrefix="1">
      <alignment vertical="center"/>
    </xf>
    <xf numFmtId="177" fontId="5" fillId="0" borderId="0" xfId="15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left"/>
    </xf>
    <xf numFmtId="177" fontId="5" fillId="0" borderId="31" xfId="15" applyNumberFormat="1" applyFont="1" applyFill="1" applyBorder="1" applyAlignment="1">
      <alignment vertical="top" wrapText="1"/>
    </xf>
    <xf numFmtId="177" fontId="5" fillId="0" borderId="32" xfId="15" applyNumberFormat="1" applyFont="1" applyFill="1" applyBorder="1" applyAlignment="1">
      <alignment vertical="top" wrapText="1"/>
    </xf>
    <xf numFmtId="177" fontId="5" fillId="0" borderId="33" xfId="15" applyNumberFormat="1" applyFont="1" applyFill="1" applyBorder="1" applyAlignment="1">
      <alignment vertical="top" wrapText="1"/>
    </xf>
    <xf numFmtId="177" fontId="5" fillId="0" borderId="34" xfId="15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top" wrapText="1" indent="1"/>
    </xf>
    <xf numFmtId="177" fontId="15" fillId="0" borderId="3" xfId="15" applyNumberFormat="1" applyFont="1" applyFill="1" applyBorder="1" applyAlignment="1">
      <alignment vertical="top" wrapText="1"/>
    </xf>
    <xf numFmtId="177" fontId="15" fillId="0" borderId="10" xfId="15" applyNumberFormat="1" applyFont="1" applyFill="1" applyBorder="1" applyAlignment="1">
      <alignment vertical="top" wrapText="1"/>
    </xf>
    <xf numFmtId="177" fontId="15" fillId="0" borderId="14" xfId="15" applyNumberFormat="1" applyFont="1" applyFill="1" applyBorder="1" applyAlignment="1">
      <alignment vertical="top" wrapText="1"/>
    </xf>
    <xf numFmtId="177" fontId="15" fillId="0" borderId="0" xfId="0" applyNumberFormat="1" applyFont="1" applyFill="1" applyAlignment="1">
      <alignment horizontal="left"/>
    </xf>
    <xf numFmtId="177" fontId="15" fillId="0" borderId="0" xfId="15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177" fontId="5" fillId="0" borderId="14" xfId="15" applyNumberFormat="1" applyFont="1" applyFill="1" applyBorder="1" applyAlignment="1">
      <alignment horizontal="center" vertical="top" wrapText="1"/>
    </xf>
    <xf numFmtId="177" fontId="5" fillId="0" borderId="35" xfId="15" applyNumberFormat="1" applyFont="1" applyFill="1" applyBorder="1" applyAlignment="1">
      <alignment vertical="top" wrapText="1"/>
    </xf>
    <xf numFmtId="177" fontId="5" fillId="0" borderId="17" xfId="15" applyNumberFormat="1" applyFont="1" applyFill="1" applyBorder="1" applyAlignment="1">
      <alignment vertical="top" wrapText="1"/>
    </xf>
    <xf numFmtId="177" fontId="15" fillId="0" borderId="14" xfId="15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 indent="1"/>
    </xf>
    <xf numFmtId="177" fontId="5" fillId="0" borderId="36" xfId="15" applyNumberFormat="1" applyFont="1" applyFill="1" applyBorder="1" applyAlignment="1">
      <alignment vertical="top" wrapText="1"/>
    </xf>
    <xf numFmtId="177" fontId="5" fillId="0" borderId="37" xfId="15" applyNumberFormat="1" applyFont="1" applyFill="1" applyBorder="1" applyAlignment="1">
      <alignment vertical="top" wrapText="1"/>
    </xf>
    <xf numFmtId="0" fontId="19" fillId="0" borderId="0" xfId="0" applyNumberFormat="1" applyFont="1" applyFill="1" applyAlignment="1">
      <alignment horizontal="center"/>
    </xf>
    <xf numFmtId="177" fontId="15" fillId="0" borderId="0" xfId="15" applyNumberFormat="1" applyFont="1" applyFill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7" fontId="5" fillId="0" borderId="29" xfId="15" applyNumberFormat="1" applyFont="1" applyFill="1" applyBorder="1" applyAlignment="1">
      <alignment/>
    </xf>
    <xf numFmtId="44" fontId="5" fillId="0" borderId="26" xfId="17" applyFont="1" applyFill="1" applyBorder="1" applyAlignment="1">
      <alignment wrapText="1"/>
    </xf>
    <xf numFmtId="17" fontId="5" fillId="0" borderId="0" xfId="0" applyNumberFormat="1" applyFont="1" applyFill="1" applyAlignment="1">
      <alignment horizontal="right"/>
    </xf>
    <xf numFmtId="177" fontId="5" fillId="0" borderId="0" xfId="15" applyNumberFormat="1" applyFont="1" applyFill="1" applyBorder="1" applyAlignment="1">
      <alignment horizontal="center" vertical="top" wrapText="1"/>
    </xf>
    <xf numFmtId="177" fontId="5" fillId="0" borderId="3" xfId="15" applyNumberFormat="1" applyFont="1" applyFill="1" applyBorder="1" applyAlignment="1">
      <alignment/>
    </xf>
    <xf numFmtId="177" fontId="5" fillId="0" borderId="3" xfId="15" applyNumberFormat="1" applyFont="1" applyFill="1" applyBorder="1" applyAlignment="1">
      <alignment horizontal="right" vertical="top" wrapText="1"/>
    </xf>
    <xf numFmtId="177" fontId="5" fillId="0" borderId="14" xfId="15" applyNumberFormat="1" applyFont="1" applyFill="1" applyBorder="1" applyAlignment="1">
      <alignment horizontal="right" vertical="top" wrapText="1"/>
    </xf>
    <xf numFmtId="177" fontId="5" fillId="0" borderId="0" xfId="15" applyNumberFormat="1" applyFont="1" applyFill="1" applyAlignment="1">
      <alignment horizontal="right"/>
    </xf>
    <xf numFmtId="177" fontId="5" fillId="0" borderId="0" xfId="15" applyNumberFormat="1" applyFont="1" applyFill="1" applyBorder="1" applyAlignment="1">
      <alignment horizontal="center"/>
    </xf>
    <xf numFmtId="177" fontId="5" fillId="0" borderId="5" xfId="15" applyNumberFormat="1" applyFont="1" applyFill="1" applyBorder="1" applyAlignment="1">
      <alignment/>
    </xf>
    <xf numFmtId="177" fontId="5" fillId="0" borderId="5" xfId="15" applyNumberFormat="1" applyFont="1" applyFill="1" applyBorder="1" applyAlignment="1">
      <alignment horizontal="right" vertical="top" wrapText="1"/>
    </xf>
    <xf numFmtId="177" fontId="5" fillId="0" borderId="12" xfId="15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180" fontId="8" fillId="0" borderId="2" xfId="0" applyNumberFormat="1" applyFont="1" applyFill="1" applyBorder="1" applyAlignment="1">
      <alignment horizontal="right" vertical="top" wrapText="1"/>
    </xf>
    <xf numFmtId="180" fontId="8" fillId="0" borderId="15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 wrapText="1"/>
    </xf>
    <xf numFmtId="177" fontId="5" fillId="0" borderId="4" xfId="15" applyNumberFormat="1" applyFont="1" applyFill="1" applyBorder="1" applyAlignment="1">
      <alignment horizontal="right" vertical="top" wrapText="1"/>
    </xf>
    <xf numFmtId="185" fontId="5" fillId="0" borderId="0" xfId="0" applyNumberFormat="1" applyFont="1" applyFill="1" applyBorder="1" applyAlignment="1">
      <alignment/>
    </xf>
    <xf numFmtId="0" fontId="5" fillId="0" borderId="5" xfId="0" applyFont="1" applyFill="1" applyBorder="1" applyAlignment="1">
      <alignment vertical="top" wrapText="1"/>
    </xf>
    <xf numFmtId="177" fontId="5" fillId="0" borderId="6" xfId="15" applyNumberFormat="1" applyFont="1" applyFill="1" applyBorder="1" applyAlignment="1">
      <alignment horizontal="right" vertical="top" wrapText="1"/>
    </xf>
    <xf numFmtId="9" fontId="5" fillId="0" borderId="0" xfId="21" applyFont="1" applyFill="1" applyBorder="1" applyAlignment="1">
      <alignment horizontal="right" vertical="top" wrapText="1"/>
    </xf>
    <xf numFmtId="10" fontId="5" fillId="0" borderId="0" xfId="21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43" fontId="8" fillId="0" borderId="1" xfId="15" applyFont="1" applyFill="1" applyBorder="1" applyAlignment="1" quotePrefix="1">
      <alignment horizontal="right" vertical="top" wrapText="1"/>
    </xf>
    <xf numFmtId="43" fontId="8" fillId="0" borderId="30" xfId="15" applyFont="1" applyFill="1" applyBorder="1" applyAlignment="1" quotePrefix="1">
      <alignment horizontal="right" vertical="top" wrapText="1"/>
    </xf>
    <xf numFmtId="43" fontId="8" fillId="0" borderId="38" xfId="15" applyFont="1" applyFill="1" applyBorder="1" applyAlignment="1" quotePrefix="1">
      <alignment horizontal="right" vertical="top" wrapText="1"/>
    </xf>
    <xf numFmtId="177" fontId="5" fillId="0" borderId="3" xfId="15" applyNumberFormat="1" applyFont="1" applyFill="1" applyBorder="1" applyAlignment="1">
      <alignment horizontal="left" vertical="top" wrapText="1"/>
    </xf>
    <xf numFmtId="177" fontId="5" fillId="0" borderId="15" xfId="15" applyNumberFormat="1" applyFont="1" applyFill="1" applyBorder="1" applyAlignment="1">
      <alignment horizontal="left" vertical="top" wrapText="1"/>
    </xf>
    <xf numFmtId="177" fontId="5" fillId="0" borderId="1" xfId="15" applyNumberFormat="1" applyFont="1" applyFill="1" applyBorder="1" applyAlignment="1">
      <alignment horizontal="left" vertical="top" wrapText="1"/>
    </xf>
    <xf numFmtId="177" fontId="5" fillId="0" borderId="17" xfId="15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top" wrapText="1"/>
    </xf>
    <xf numFmtId="177" fontId="5" fillId="0" borderId="36" xfId="15" applyNumberFormat="1" applyFont="1" applyFill="1" applyBorder="1" applyAlignment="1">
      <alignment horizontal="left" vertical="top" wrapText="1"/>
    </xf>
    <xf numFmtId="177" fontId="5" fillId="0" borderId="39" xfId="15" applyNumberFormat="1" applyFont="1" applyFill="1" applyBorder="1" applyAlignment="1">
      <alignment horizontal="left" vertical="top" wrapText="1"/>
    </xf>
    <xf numFmtId="177" fontId="5" fillId="0" borderId="12" xfId="15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43" fontId="5" fillId="0" borderId="40" xfId="15" applyFont="1" applyFill="1" applyBorder="1" applyAlignment="1">
      <alignment horizontal="center" vertical="center" wrapText="1"/>
    </xf>
    <xf numFmtId="43" fontId="5" fillId="0" borderId="41" xfId="15" applyFont="1" applyFill="1" applyBorder="1" applyAlignment="1">
      <alignment horizontal="center" vertical="center" wrapText="1"/>
    </xf>
    <xf numFmtId="43" fontId="5" fillId="0" borderId="42" xfId="15" applyFont="1" applyFill="1" applyBorder="1" applyAlignment="1">
      <alignment horizontal="center" vertical="center" wrapText="1"/>
    </xf>
    <xf numFmtId="43" fontId="5" fillId="0" borderId="5" xfId="15" applyFont="1" applyFill="1" applyBorder="1" applyAlignment="1">
      <alignment horizontal="right" vertical="top" wrapText="1"/>
    </xf>
    <xf numFmtId="43" fontId="5" fillId="0" borderId="43" xfId="15" applyFont="1" applyFill="1" applyBorder="1" applyAlignment="1">
      <alignment horizontal="right" vertical="top" wrapText="1"/>
    </xf>
    <xf numFmtId="43" fontId="5" fillId="0" borderId="44" xfId="15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right" vertical="top" wrapText="1"/>
    </xf>
    <xf numFmtId="0" fontId="5" fillId="0" borderId="38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177" fontId="5" fillId="0" borderId="46" xfId="15" applyNumberFormat="1" applyFont="1" applyFill="1" applyBorder="1" applyAlignment="1">
      <alignment vertical="top" wrapText="1"/>
    </xf>
    <xf numFmtId="43" fontId="5" fillId="0" borderId="46" xfId="15" applyFont="1" applyFill="1" applyBorder="1" applyAlignment="1">
      <alignment horizontal="right" vertical="top" wrapText="1"/>
    </xf>
    <xf numFmtId="43" fontId="5" fillId="0" borderId="22" xfId="15" applyFont="1" applyFill="1" applyBorder="1" applyAlignment="1">
      <alignment horizontal="right" vertical="top" wrapText="1"/>
    </xf>
    <xf numFmtId="0" fontId="5" fillId="0" borderId="4" xfId="0" applyFont="1" applyFill="1" applyBorder="1" applyAlignment="1" quotePrefix="1">
      <alignment vertical="top" wrapText="1"/>
    </xf>
    <xf numFmtId="177" fontId="5" fillId="0" borderId="22" xfId="15" applyNumberFormat="1" applyFont="1" applyFill="1" applyBorder="1" applyAlignment="1">
      <alignment vertical="top" wrapText="1"/>
    </xf>
    <xf numFmtId="177" fontId="5" fillId="0" borderId="16" xfId="15" applyNumberFormat="1" applyFont="1" applyFill="1" applyBorder="1" applyAlignment="1">
      <alignment vertical="top" wrapText="1"/>
    </xf>
    <xf numFmtId="177" fontId="5" fillId="0" borderId="47" xfId="15" applyNumberFormat="1" applyFont="1" applyFill="1" applyBorder="1" applyAlignment="1">
      <alignment vertical="top" wrapText="1"/>
    </xf>
    <xf numFmtId="177" fontId="5" fillId="0" borderId="48" xfId="15" applyNumberFormat="1" applyFont="1" applyFill="1" applyBorder="1" applyAlignment="1">
      <alignment vertical="top" wrapText="1"/>
    </xf>
    <xf numFmtId="177" fontId="5" fillId="0" borderId="49" xfId="15" applyNumberFormat="1" applyFont="1" applyFill="1" applyBorder="1" applyAlignment="1">
      <alignment vertical="top" wrapText="1"/>
    </xf>
    <xf numFmtId="177" fontId="5" fillId="0" borderId="50" xfId="15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177" fontId="5" fillId="0" borderId="11" xfId="15" applyNumberFormat="1" applyFont="1" applyFill="1" applyBorder="1" applyAlignment="1">
      <alignment vertical="top" wrapText="1"/>
    </xf>
    <xf numFmtId="177" fontId="5" fillId="0" borderId="43" xfId="15" applyNumberFormat="1" applyFont="1" applyFill="1" applyBorder="1" applyAlignment="1">
      <alignment vertical="top" wrapText="1"/>
    </xf>
    <xf numFmtId="177" fontId="5" fillId="0" borderId="44" xfId="15" applyNumberFormat="1" applyFont="1" applyFill="1" applyBorder="1" applyAlignment="1">
      <alignment vertical="top" wrapText="1"/>
    </xf>
    <xf numFmtId="0" fontId="2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177" fontId="5" fillId="0" borderId="51" xfId="15" applyNumberFormat="1" applyFont="1" applyFill="1" applyBorder="1" applyAlignment="1">
      <alignment vertical="top" wrapText="1"/>
    </xf>
    <xf numFmtId="0" fontId="2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43" fontId="8" fillId="0" borderId="40" xfId="15" applyFont="1" applyFill="1" applyBorder="1" applyAlignment="1" quotePrefix="1">
      <alignment horizontal="center" vertical="top" wrapText="1"/>
    </xf>
    <xf numFmtId="43" fontId="8" fillId="0" borderId="52" xfId="15" applyFont="1" applyFill="1" applyBorder="1" applyAlignment="1" quotePrefix="1">
      <alignment horizontal="center" vertical="top" wrapText="1"/>
    </xf>
    <xf numFmtId="43" fontId="8" fillId="0" borderId="53" xfId="15" applyFont="1" applyFill="1" applyBorder="1" applyAlignment="1" quotePrefix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 wrapText="1"/>
    </xf>
    <xf numFmtId="43" fontId="5" fillId="0" borderId="3" xfId="15" applyFont="1" applyFill="1" applyBorder="1" applyAlignment="1">
      <alignment vertical="top" wrapText="1"/>
    </xf>
    <xf numFmtId="43" fontId="5" fillId="0" borderId="14" xfId="15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77" fontId="5" fillId="0" borderId="5" xfId="15" applyNumberFormat="1" applyFont="1" applyFill="1" applyBorder="1" applyAlignment="1">
      <alignment vertical="top" wrapText="1"/>
    </xf>
    <xf numFmtId="177" fontId="5" fillId="0" borderId="12" xfId="15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177" fontId="23" fillId="0" borderId="0" xfId="15" applyNumberFormat="1" applyFont="1" applyFill="1" applyBorder="1" applyAlignment="1">
      <alignment horizontal="left" wrapText="1"/>
    </xf>
    <xf numFmtId="0" fontId="2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17" fontId="5" fillId="0" borderId="0" xfId="0" applyNumberFormat="1" applyFont="1" applyFill="1" applyAlignment="1" quotePrefix="1">
      <alignment/>
    </xf>
    <xf numFmtId="0" fontId="5" fillId="0" borderId="3" xfId="0" applyFont="1" applyBorder="1" applyAlignment="1" quotePrefix="1">
      <alignment horizontal="left" wrapText="1"/>
    </xf>
    <xf numFmtId="0" fontId="8" fillId="0" borderId="22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8" fillId="0" borderId="2" xfId="15" applyNumberFormat="1" applyFont="1" applyBorder="1" applyAlignment="1">
      <alignment horizontal="center" vertical="center"/>
    </xf>
    <xf numFmtId="0" fontId="8" fillId="0" borderId="4" xfId="15" applyNumberFormat="1" applyFont="1" applyBorder="1" applyAlignment="1">
      <alignment horizontal="center" vertical="center"/>
    </xf>
    <xf numFmtId="177" fontId="8" fillId="0" borderId="1" xfId="15" applyNumberFormat="1" applyFont="1" applyBorder="1" applyAlignment="1">
      <alignment horizontal="center" wrapText="1"/>
    </xf>
    <xf numFmtId="177" fontId="8" fillId="0" borderId="38" xfId="15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7" fontId="13" fillId="0" borderId="30" xfId="15" applyNumberFormat="1" applyFont="1" applyFill="1" applyBorder="1" applyAlignment="1">
      <alignment horizontal="center" vertical="top" wrapText="1"/>
    </xf>
    <xf numFmtId="177" fontId="13" fillId="0" borderId="15" xfId="15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" fontId="14" fillId="0" borderId="16" xfId="0" applyNumberFormat="1" applyFont="1" applyFill="1" applyBorder="1" applyAlignment="1" quotePrefix="1">
      <alignment horizontal="center" vertical="center" wrapText="1"/>
    </xf>
    <xf numFmtId="16" fontId="14" fillId="0" borderId="17" xfId="0" applyNumberFormat="1" applyFont="1" applyFill="1" applyBorder="1" applyAlignment="1" quotePrefix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54" xfId="0" applyFont="1" applyBorder="1" applyAlignment="1" quotePrefix="1">
      <alignment horizontal="center"/>
    </xf>
    <xf numFmtId="177" fontId="8" fillId="0" borderId="30" xfId="15" applyNumberFormat="1" applyFont="1" applyFill="1" applyBorder="1" applyAlignment="1">
      <alignment horizontal="center" vertical="top" wrapText="1"/>
    </xf>
    <xf numFmtId="177" fontId="8" fillId="0" borderId="15" xfId="15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" fontId="6" fillId="0" borderId="16" xfId="0" applyNumberFormat="1" applyFont="1" applyFill="1" applyBorder="1" applyAlignment="1" quotePrefix="1">
      <alignment horizontal="center" vertical="center" wrapText="1"/>
    </xf>
    <xf numFmtId="16" fontId="6" fillId="0" borderId="17" xfId="0" applyNumberFormat="1" applyFont="1" applyFill="1" applyBorder="1" applyAlignment="1" quotePrefix="1">
      <alignment horizontal="center" vertical="center" wrapText="1"/>
    </xf>
    <xf numFmtId="177" fontId="8" fillId="0" borderId="2" xfId="15" applyNumberFormat="1" applyFont="1" applyBorder="1" applyAlignment="1">
      <alignment horizontal="center" vertical="center"/>
    </xf>
    <xf numFmtId="177" fontId="8" fillId="0" borderId="4" xfId="15" applyNumberFormat="1" applyFont="1" applyBorder="1" applyAlignment="1">
      <alignment horizontal="center" vertical="center"/>
    </xf>
    <xf numFmtId="177" fontId="8" fillId="0" borderId="6" xfId="15" applyNumberFormat="1" applyFont="1" applyBorder="1" applyAlignment="1">
      <alignment horizontal="center" vertical="center"/>
    </xf>
    <xf numFmtId="177" fontId="8" fillId="0" borderId="2" xfId="15" applyNumberFormat="1" applyFont="1" applyBorder="1" applyAlignment="1">
      <alignment horizontal="center" vertical="center" wrapText="1"/>
    </xf>
    <xf numFmtId="177" fontId="8" fillId="0" borderId="4" xfId="15" applyNumberFormat="1" applyFont="1" applyBorder="1" applyAlignment="1">
      <alignment horizontal="center" vertical="center" wrapText="1"/>
    </xf>
    <xf numFmtId="177" fontId="8" fillId="0" borderId="6" xfId="15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6" fontId="6" fillId="0" borderId="5" xfId="0" applyNumberFormat="1" applyFont="1" applyBorder="1" applyAlignment="1" quotePrefix="1">
      <alignment horizontal="center" vertical="center" wrapText="1"/>
    </xf>
    <xf numFmtId="16" fontId="6" fillId="0" borderId="26" xfId="0" applyNumberFormat="1" applyFont="1" applyBorder="1" applyAlignment="1" quotePrefix="1">
      <alignment horizontal="center" vertical="center" wrapText="1"/>
    </xf>
    <xf numFmtId="16" fontId="6" fillId="0" borderId="44" xfId="0" applyNumberFormat="1" applyFont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38" xfId="0" applyFont="1" applyFill="1" applyBorder="1" applyAlignment="1">
      <alignment horizontal="right" vertical="top" wrapText="1"/>
    </xf>
    <xf numFmtId="16" fontId="8" fillId="0" borderId="5" xfId="0" applyNumberFormat="1" applyFont="1" applyFill="1" applyBorder="1" applyAlignment="1">
      <alignment horizontal="right" vertical="top" wrapText="1"/>
    </xf>
    <xf numFmtId="0" fontId="8" fillId="0" borderId="44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3" fontId="8" fillId="0" borderId="5" xfId="0" applyNumberFormat="1" applyFont="1" applyFill="1" applyBorder="1" applyAlignment="1" quotePrefix="1">
      <alignment horizontal="right" vertical="top" wrapText="1"/>
    </xf>
    <xf numFmtId="16" fontId="8" fillId="0" borderId="5" xfId="0" applyNumberFormat="1" applyFont="1" applyFill="1" applyBorder="1" applyAlignment="1" quotePrefix="1">
      <alignment horizontal="right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181" fontId="8" fillId="0" borderId="5" xfId="0" applyNumberFormat="1" applyFont="1" applyFill="1" applyBorder="1" applyAlignment="1" quotePrefix="1">
      <alignment horizontal="center" vertical="top" wrapText="1"/>
    </xf>
    <xf numFmtId="181" fontId="8" fillId="0" borderId="4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top" wrapText="1"/>
    </xf>
    <xf numFmtId="16" fontId="8" fillId="0" borderId="5" xfId="0" applyNumberFormat="1" applyFont="1" applyFill="1" applyBorder="1" applyAlignment="1" quotePrefix="1">
      <alignment horizontal="center" vertical="top" wrapText="1"/>
    </xf>
    <xf numFmtId="16" fontId="8" fillId="0" borderId="4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MgtReport0106-Draft" xfId="22"/>
    <cellStyle name="貨幣 [0]_RevBudget00-01withSales1.5m" xfId="23"/>
    <cellStyle name="貨幣_RevBudget00-01withSales1.5m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2152650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2190750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7</xdr:col>
      <xdr:colOff>714375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11</xdr:col>
      <xdr:colOff>714375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15</xdr:col>
      <xdr:colOff>714375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1990725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2181225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1800225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otech\carotech\Accounts\Reports\Monthly%20Reports\FY06\Jun06\0606%20Reporting%20Pack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Lhc\Accounts\FYE%202005\Budget-Caro5YearProjection(0409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-D\AP%2006%2000-02\Stat.Reports\SOInv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Local%20Settings\Temporary%20Internet%20Files\OLK60\Management%20Account-0404%20analysis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List"/>
      <sheetName val="BOD_P&amp;L-Qtr rpt"/>
      <sheetName val="BOD_Grp-IS"/>
      <sheetName val="BOD_Grp-BS"/>
      <sheetName val="BOD_BS-Qtr rpt"/>
      <sheetName val="BOD-CF"/>
      <sheetName val="BOD-Capex Commt "/>
      <sheetName val="BOD-FX Ctt "/>
      <sheetName val="BOD-Bank Fac"/>
      <sheetName val="BOD-RPT"/>
      <sheetName val="BOD-FX Ctt details"/>
      <sheetName val="FX-Details"/>
      <sheetName val="BOD-Int Ctrl"/>
      <sheetName val="BOD-Risk Assmt"/>
      <sheetName val="Fraud line"/>
      <sheetName val="BOD_Caro Qtrly PL"/>
      <sheetName val="PL Actual YE Jun05"/>
      <sheetName val="BS"/>
      <sheetName val="IS"/>
      <sheetName val="SE"/>
      <sheetName val="CF"/>
      <sheetName val="Notes_A"/>
      <sheetName val="Notes_B"/>
      <sheetName val="IS xx"/>
      <sheetName val="Summ"/>
      <sheetName val="Research Rpt"/>
      <sheetName val="Audit-PL"/>
      <sheetName val="Audit-BS"/>
      <sheetName val="Audit-SE"/>
      <sheetName val="Audit-CF"/>
      <sheetName val="Audit Note_BS"/>
      <sheetName val="Note5-Segmt Rpt"/>
      <sheetName val="Audit Note_PL"/>
      <sheetName val="PL Actual YE Jun06"/>
      <sheetName val="Caro TB"/>
      <sheetName val="Caro Add Info"/>
      <sheetName val="Taxation-os"/>
      <sheetName val="Caro CF "/>
      <sheetName val="Grp-BS"/>
      <sheetName val="Grp-PL"/>
      <sheetName val="Grp-CF"/>
      <sheetName val="Grp-SE"/>
      <sheetName val="Grp-Notes"/>
      <sheetName val="Grp-PPE"/>
      <sheetName val="Grp-DTax"/>
    </sheetNames>
    <sheetDataSet>
      <sheetData sheetId="1">
        <row r="9">
          <cell r="B9" t="str">
            <v>30 Sept 2005</v>
          </cell>
          <cell r="C9" t="str">
            <v>31 Dec 2005</v>
          </cell>
          <cell r="D9" t="str">
            <v>31 Mar 2006</v>
          </cell>
          <cell r="E9" t="str">
            <v>30 June 2006</v>
          </cell>
        </row>
        <row r="10">
          <cell r="B10" t="str">
            <v>Actual</v>
          </cell>
          <cell r="C10" t="str">
            <v>Actual</v>
          </cell>
          <cell r="D10" t="str">
            <v>Actual</v>
          </cell>
          <cell r="E10" t="str">
            <v>Actual</v>
          </cell>
        </row>
        <row r="11">
          <cell r="B11" t="str">
            <v>RM'000</v>
          </cell>
          <cell r="C11" t="str">
            <v>RM'000</v>
          </cell>
          <cell r="D11" t="str">
            <v>RM'000</v>
          </cell>
          <cell r="E11" t="str">
            <v>RM'000</v>
          </cell>
        </row>
        <row r="13">
          <cell r="B13" t="str">
            <v>A </v>
          </cell>
          <cell r="C13" t="str">
            <v>A </v>
          </cell>
          <cell r="D13" t="str">
            <v>A </v>
          </cell>
          <cell r="E13" t="str">
            <v>A </v>
          </cell>
        </row>
        <row r="15">
          <cell r="B15">
            <v>12270.8506</v>
          </cell>
          <cell r="C15">
            <v>14191.63506</v>
          </cell>
          <cell r="D15">
            <v>15504.86092</v>
          </cell>
          <cell r="E15">
            <v>18660</v>
          </cell>
        </row>
        <row r="16">
          <cell r="B16">
            <v>5076.33915</v>
          </cell>
          <cell r="C16">
            <v>4908.72074</v>
          </cell>
          <cell r="D16">
            <v>6082.85486</v>
          </cell>
          <cell r="E16">
            <v>7168.93338</v>
          </cell>
        </row>
        <row r="18">
          <cell r="B18">
            <v>514.90939</v>
          </cell>
          <cell r="C18">
            <v>580.81084</v>
          </cell>
          <cell r="D18">
            <v>1046.57649</v>
          </cell>
          <cell r="E18">
            <v>761</v>
          </cell>
        </row>
        <row r="19">
          <cell r="B19">
            <v>1182.04239</v>
          </cell>
          <cell r="C19">
            <v>880.39609</v>
          </cell>
          <cell r="D19">
            <v>972.81988</v>
          </cell>
          <cell r="E19">
            <v>1925</v>
          </cell>
        </row>
        <row r="20">
          <cell r="B20">
            <v>86.45038</v>
          </cell>
          <cell r="C20">
            <v>88.0541</v>
          </cell>
          <cell r="D20">
            <v>-38.84514</v>
          </cell>
          <cell r="E20">
            <v>167</v>
          </cell>
        </row>
        <row r="21">
          <cell r="B21">
            <v>1783.40216</v>
          </cell>
          <cell r="C21">
            <v>1549.26103</v>
          </cell>
          <cell r="D21">
            <v>1980.55123</v>
          </cell>
          <cell r="E21">
            <v>2853</v>
          </cell>
        </row>
        <row r="22">
          <cell r="B22">
            <v>3292.9369899999997</v>
          </cell>
          <cell r="C22">
            <v>3359.45971</v>
          </cell>
          <cell r="D22">
            <v>4102.30363</v>
          </cell>
          <cell r="E22">
            <v>4315.93338</v>
          </cell>
        </row>
        <row r="23">
          <cell r="B23">
            <v>47.60625</v>
          </cell>
          <cell r="C23">
            <v>44.07884</v>
          </cell>
          <cell r="D23">
            <v>38.52662</v>
          </cell>
          <cell r="E23">
            <v>35</v>
          </cell>
        </row>
        <row r="24">
          <cell r="B24">
            <v>3340.5432399999995</v>
          </cell>
          <cell r="C24">
            <v>3403.53855</v>
          </cell>
          <cell r="D24">
            <v>4140.83025</v>
          </cell>
          <cell r="E24">
            <v>4350.93338</v>
          </cell>
        </row>
        <row r="25">
          <cell r="E25">
            <v>-1199.9333800000004</v>
          </cell>
        </row>
        <row r="26">
          <cell r="B26">
            <v>2875.54324</v>
          </cell>
          <cell r="C26">
            <v>3085.55455</v>
          </cell>
          <cell r="D26">
            <v>3225.83025</v>
          </cell>
          <cell r="E26">
            <v>3151</v>
          </cell>
          <cell r="S26">
            <v>2875.54324</v>
          </cell>
          <cell r="T26">
            <v>5961.09779</v>
          </cell>
          <cell r="U26">
            <v>9186.928039999999</v>
          </cell>
          <cell r="V26">
            <v>12337.928039999999</v>
          </cell>
        </row>
      </sheetData>
      <sheetData sheetId="9">
        <row r="14">
          <cell r="D14">
            <v>880</v>
          </cell>
          <cell r="H14">
            <v>297.585</v>
          </cell>
        </row>
        <row r="15">
          <cell r="D15">
            <v>-22</v>
          </cell>
          <cell r="H15">
            <v>-20.184</v>
          </cell>
        </row>
        <row r="16">
          <cell r="D16">
            <v>360</v>
          </cell>
          <cell r="H16">
            <v>90</v>
          </cell>
        </row>
        <row r="17">
          <cell r="D17">
            <v>63</v>
          </cell>
          <cell r="G17" t="str">
            <v/>
          </cell>
        </row>
        <row r="18">
          <cell r="D18">
            <v>-539</v>
          </cell>
          <cell r="H18">
            <v>-136.24509</v>
          </cell>
        </row>
      </sheetData>
      <sheetData sheetId="11">
        <row r="100">
          <cell r="D100">
            <v>18900000</v>
          </cell>
          <cell r="J100">
            <v>68714325</v>
          </cell>
        </row>
      </sheetData>
      <sheetData sheetId="16">
        <row r="29">
          <cell r="AS29">
            <v>0</v>
          </cell>
        </row>
      </sheetData>
      <sheetData sheetId="33">
        <row r="6">
          <cell r="AY6" t="str">
            <v>30 September</v>
          </cell>
          <cell r="AZ6" t="str">
            <v>31 December</v>
          </cell>
          <cell r="BA6" t="str">
            <v>31 March</v>
          </cell>
          <cell r="BB6" t="str">
            <v>30 June</v>
          </cell>
          <cell r="BD6" t="str">
            <v>30 September</v>
          </cell>
          <cell r="BE6" t="str">
            <v>31 December</v>
          </cell>
          <cell r="BF6" t="str">
            <v>31 March</v>
          </cell>
          <cell r="BG6" t="str">
            <v>30 June</v>
          </cell>
        </row>
        <row r="7">
          <cell r="AY7" t="str">
            <v>2005</v>
          </cell>
          <cell r="AZ7" t="str">
            <v>2005</v>
          </cell>
          <cell r="BA7" t="str">
            <v>2006</v>
          </cell>
          <cell r="BB7" t="str">
            <v>2006</v>
          </cell>
          <cell r="BD7" t="str">
            <v>2005</v>
          </cell>
          <cell r="BE7" t="str">
            <v>2005</v>
          </cell>
          <cell r="BF7" t="str">
            <v>2006</v>
          </cell>
          <cell r="BG7" t="str">
            <v>2006</v>
          </cell>
        </row>
        <row r="8">
          <cell r="AY8">
            <v>12270850.600000001</v>
          </cell>
          <cell r="AZ8">
            <v>14191635.059999999</v>
          </cell>
          <cell r="BA8">
            <v>15504860.919999998</v>
          </cell>
          <cell r="BB8">
            <v>18660017.03</v>
          </cell>
          <cell r="BD8">
            <v>12270850.600000001</v>
          </cell>
          <cell r="BE8">
            <v>26462485.66</v>
          </cell>
          <cell r="BF8">
            <v>41967346.58</v>
          </cell>
          <cell r="BG8">
            <v>60627363.61</v>
          </cell>
        </row>
        <row r="10">
          <cell r="AY10">
            <v>7271255.989999998</v>
          </cell>
          <cell r="AZ10">
            <v>8566899.360000001</v>
          </cell>
          <cell r="BA10">
            <v>8790428.15</v>
          </cell>
          <cell r="BB10">
            <v>11358538.489999998</v>
          </cell>
          <cell r="BD10">
            <v>7271255.989999998</v>
          </cell>
          <cell r="BE10">
            <v>15838155.35</v>
          </cell>
          <cell r="BF10">
            <v>24628583.5</v>
          </cell>
          <cell r="BG10">
            <v>35987121.989999995</v>
          </cell>
        </row>
        <row r="11">
          <cell r="AY11">
            <v>-199181.84</v>
          </cell>
          <cell r="AZ11">
            <v>544346.66</v>
          </cell>
          <cell r="BA11">
            <v>479442.06</v>
          </cell>
          <cell r="BB11">
            <v>-2969.62</v>
          </cell>
          <cell r="BD11">
            <v>-199181.84</v>
          </cell>
          <cell r="BE11">
            <v>345164.82000000007</v>
          </cell>
          <cell r="BF11">
            <v>824606.8800000001</v>
          </cell>
          <cell r="BG11">
            <v>821637.2600000001</v>
          </cell>
        </row>
        <row r="12">
          <cell r="AY12">
            <v>122437.3</v>
          </cell>
          <cell r="AZ12">
            <v>171668.3</v>
          </cell>
          <cell r="BA12">
            <v>152135.85</v>
          </cell>
          <cell r="BB12">
            <v>135514.78</v>
          </cell>
          <cell r="BD12">
            <v>122437.3</v>
          </cell>
          <cell r="BE12">
            <v>294105.6</v>
          </cell>
          <cell r="BF12">
            <v>446241.44999999995</v>
          </cell>
          <cell r="BG12">
            <v>581756.23</v>
          </cell>
        </row>
        <row r="13">
          <cell r="AY13" t="str">
            <v>--------------------</v>
          </cell>
          <cell r="AZ13" t="str">
            <v>--------------------</v>
          </cell>
          <cell r="BA13" t="str">
            <v>--------------------</v>
          </cell>
          <cell r="BB13" t="str">
            <v>--------------------</v>
          </cell>
          <cell r="BD13" t="str">
            <v>--------------------</v>
          </cell>
          <cell r="BE13" t="str">
            <v>--------------------</v>
          </cell>
          <cell r="BF13" t="str">
            <v>--------------------</v>
          </cell>
          <cell r="BG13" t="str">
            <v>--------------------</v>
          </cell>
        </row>
        <row r="14">
          <cell r="AY14">
            <v>7194511.449999998</v>
          </cell>
          <cell r="AZ14">
            <v>9282914.320000002</v>
          </cell>
          <cell r="BA14">
            <v>9422006.06</v>
          </cell>
          <cell r="BB14">
            <v>11491083.649999999</v>
          </cell>
          <cell r="BD14">
            <v>7194511.449999998</v>
          </cell>
          <cell r="BE14">
            <v>16477425.77</v>
          </cell>
          <cell r="BF14">
            <v>25899431.83</v>
          </cell>
          <cell r="BG14">
            <v>37390515.47999999</v>
          </cell>
        </row>
        <row r="15">
          <cell r="AY15" t="str">
            <v>--------------------</v>
          </cell>
          <cell r="AZ15" t="str">
            <v>--------------------</v>
          </cell>
          <cell r="BA15" t="str">
            <v>--------------------</v>
          </cell>
          <cell r="BB15" t="str">
            <v>--------------------</v>
          </cell>
          <cell r="BD15" t="str">
            <v>--------------------</v>
          </cell>
          <cell r="BE15" t="str">
            <v>--------------------</v>
          </cell>
          <cell r="BF15" t="str">
            <v>--------------------</v>
          </cell>
          <cell r="BG15" t="str">
            <v>--------------------</v>
          </cell>
        </row>
        <row r="16">
          <cell r="AY16">
            <v>5076339.150000003</v>
          </cell>
          <cell r="AZ16">
            <v>4908720.7399999965</v>
          </cell>
          <cell r="BA16">
            <v>6082854.859999998</v>
          </cell>
          <cell r="BB16">
            <v>7168933.380000003</v>
          </cell>
          <cell r="BD16">
            <v>5076339.150000003</v>
          </cell>
          <cell r="BE16">
            <v>9985059.89</v>
          </cell>
          <cell r="BF16">
            <v>16067914.75</v>
          </cell>
          <cell r="BG16">
            <v>23236848.13000001</v>
          </cell>
        </row>
        <row r="17"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Y18">
            <v>514909.38999999996</v>
          </cell>
          <cell r="AZ18">
            <v>580810.84</v>
          </cell>
          <cell r="BA18">
            <v>1046576.49</v>
          </cell>
          <cell r="BB18">
            <v>760647.82</v>
          </cell>
          <cell r="BD18">
            <v>514909.38999999996</v>
          </cell>
          <cell r="BE18">
            <v>1095720.23</v>
          </cell>
          <cell r="BF18">
            <v>2142296.7199999997</v>
          </cell>
          <cell r="BG18">
            <v>2902944.5399999996</v>
          </cell>
        </row>
        <row r="19">
          <cell r="AY19">
            <v>1182042.39</v>
          </cell>
          <cell r="AZ19">
            <v>880396.09</v>
          </cell>
          <cell r="BA19">
            <v>972819.88</v>
          </cell>
          <cell r="BB19">
            <v>1925292.1199999999</v>
          </cell>
          <cell r="BD19">
            <v>1182042.39</v>
          </cell>
          <cell r="BE19">
            <v>2062438.48</v>
          </cell>
          <cell r="BF19">
            <v>3035258.36</v>
          </cell>
          <cell r="BG19">
            <v>4960550.4799999995</v>
          </cell>
        </row>
        <row r="20"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Y21">
            <v>86450.38</v>
          </cell>
          <cell r="AZ21">
            <v>88054.1</v>
          </cell>
          <cell r="BA21">
            <v>-38845.14</v>
          </cell>
          <cell r="BB21">
            <v>167097.44999999998</v>
          </cell>
          <cell r="BD21">
            <v>86450.38</v>
          </cell>
          <cell r="BE21">
            <v>174504.48</v>
          </cell>
          <cell r="BF21">
            <v>135659.34000000003</v>
          </cell>
          <cell r="BG21">
            <v>302756.79000000004</v>
          </cell>
        </row>
        <row r="22">
          <cell r="AY22" t="str">
            <v>--------------------</v>
          </cell>
          <cell r="AZ22" t="str">
            <v>--------------------</v>
          </cell>
          <cell r="BA22" t="str">
            <v>--------------------</v>
          </cell>
          <cell r="BB22" t="str">
            <v>--------------------</v>
          </cell>
          <cell r="BD22" t="str">
            <v>--------------------</v>
          </cell>
          <cell r="BE22" t="str">
            <v>--------------------</v>
          </cell>
          <cell r="BF22" t="str">
            <v>--------------------</v>
          </cell>
          <cell r="BG22" t="str">
            <v>--------------------</v>
          </cell>
        </row>
        <row r="23">
          <cell r="AY23">
            <v>1783402.1599999997</v>
          </cell>
          <cell r="AZ23">
            <v>1549261.03</v>
          </cell>
          <cell r="BA23">
            <v>1980551.2300000002</v>
          </cell>
          <cell r="BB23">
            <v>2853037.39</v>
          </cell>
          <cell r="BD23">
            <v>1783402.1599999997</v>
          </cell>
          <cell r="BE23">
            <v>3332663.19</v>
          </cell>
          <cell r="BF23">
            <v>5313214.42</v>
          </cell>
          <cell r="BG23">
            <v>8166251.81</v>
          </cell>
        </row>
        <row r="24">
          <cell r="AY24" t="str">
            <v>--------------------</v>
          </cell>
          <cell r="AZ24" t="str">
            <v>--------------------</v>
          </cell>
          <cell r="BA24" t="str">
            <v>--------------------</v>
          </cell>
          <cell r="BB24" t="str">
            <v>--------------------</v>
          </cell>
          <cell r="BD24" t="str">
            <v>--------------------</v>
          </cell>
          <cell r="BE24" t="str">
            <v>--------------------</v>
          </cell>
          <cell r="BF24" t="str">
            <v>--------------------</v>
          </cell>
          <cell r="BG24" t="str">
            <v>--------------------</v>
          </cell>
        </row>
        <row r="25">
          <cell r="AY25">
            <v>3292936.9900000035</v>
          </cell>
          <cell r="AZ25">
            <v>3359459.7099999962</v>
          </cell>
          <cell r="BA25">
            <v>4102303.629999997</v>
          </cell>
          <cell r="BB25">
            <v>4315895.990000002</v>
          </cell>
          <cell r="BD25">
            <v>3292936.9900000035</v>
          </cell>
          <cell r="BE25">
            <v>6652396.700000001</v>
          </cell>
          <cell r="BF25">
            <v>10754700.33</v>
          </cell>
          <cell r="BG25">
            <v>15070596.320000011</v>
          </cell>
        </row>
        <row r="26">
          <cell r="AY26">
            <v>47606.25</v>
          </cell>
          <cell r="AZ26">
            <v>44078.83999999998</v>
          </cell>
          <cell r="BA26">
            <v>38526.619999999995</v>
          </cell>
          <cell r="BB26">
            <v>34865.09000000001</v>
          </cell>
          <cell r="BD26">
            <v>47606.25</v>
          </cell>
          <cell r="BE26">
            <v>91685.08999999998</v>
          </cell>
          <cell r="BF26">
            <v>130211.70999999998</v>
          </cell>
          <cell r="BG26">
            <v>165076.8</v>
          </cell>
        </row>
        <row r="27">
          <cell r="AY27" t="str">
            <v>--------------------</v>
          </cell>
          <cell r="AZ27" t="str">
            <v>--------------------</v>
          </cell>
          <cell r="BA27" t="str">
            <v>--------------------</v>
          </cell>
          <cell r="BB27" t="str">
            <v>--------------------</v>
          </cell>
          <cell r="BD27" t="str">
            <v>--------------------</v>
          </cell>
          <cell r="BE27" t="str">
            <v>--------------------</v>
          </cell>
          <cell r="BF27" t="str">
            <v>--------------------</v>
          </cell>
          <cell r="BG27" t="str">
            <v>--------------------</v>
          </cell>
        </row>
        <row r="28">
          <cell r="AY28">
            <v>3340543.2400000035</v>
          </cell>
          <cell r="AZ28">
            <v>3403538.549999996</v>
          </cell>
          <cell r="BA28">
            <v>4140830.249999997</v>
          </cell>
          <cell r="BB28">
            <v>4350761.080000002</v>
          </cell>
          <cell r="BD28">
            <v>3340543.2400000035</v>
          </cell>
          <cell r="BE28">
            <v>6744081.790000001</v>
          </cell>
          <cell r="BF28">
            <v>10884912.040000001</v>
          </cell>
          <cell r="BG28">
            <v>15235673.120000012</v>
          </cell>
        </row>
        <row r="29">
          <cell r="AY29">
            <v>465000</v>
          </cell>
          <cell r="AZ29">
            <v>317984</v>
          </cell>
          <cell r="BA29">
            <v>915000</v>
          </cell>
          <cell r="BB29">
            <v>1199903.2</v>
          </cell>
          <cell r="BD29">
            <v>465000</v>
          </cell>
          <cell r="BE29">
            <v>782984</v>
          </cell>
          <cell r="BF29">
            <v>1697984</v>
          </cell>
          <cell r="BG29">
            <v>2897887.2</v>
          </cell>
        </row>
        <row r="30">
          <cell r="AY30" t="str">
            <v>--------------------</v>
          </cell>
          <cell r="AZ30" t="str">
            <v>--------------------</v>
          </cell>
          <cell r="BA30" t="str">
            <v>--------------------</v>
          </cell>
          <cell r="BB30" t="str">
            <v>--------------------</v>
          </cell>
          <cell r="BD30" t="str">
            <v>--------------------</v>
          </cell>
          <cell r="BE30" t="str">
            <v>--------------------</v>
          </cell>
          <cell r="BF30" t="str">
            <v>--------------------</v>
          </cell>
          <cell r="BG30" t="str">
            <v>--------------------</v>
          </cell>
        </row>
        <row r="31">
          <cell r="AY31">
            <v>2875543.2400000035</v>
          </cell>
          <cell r="AZ31">
            <v>3085554.549999996</v>
          </cell>
          <cell r="BA31">
            <v>3225830.249999997</v>
          </cell>
          <cell r="BB31">
            <v>3150857.8800000018</v>
          </cell>
          <cell r="BD31">
            <v>2875543.2400000035</v>
          </cell>
          <cell r="BE31">
            <v>5961097.790000001</v>
          </cell>
          <cell r="BF31">
            <v>9186928.040000001</v>
          </cell>
          <cell r="BG31">
            <v>12337785.920000013</v>
          </cell>
        </row>
        <row r="32">
          <cell r="AY32">
            <v>0</v>
          </cell>
          <cell r="AZ32">
            <v>0</v>
          </cell>
          <cell r="BA32">
            <v>0</v>
          </cell>
          <cell r="BB32">
            <v>0</v>
          </cell>
        </row>
        <row r="35">
          <cell r="AY35">
            <v>0</v>
          </cell>
          <cell r="AZ35">
            <v>0</v>
          </cell>
          <cell r="BA35">
            <v>0</v>
          </cell>
          <cell r="BB35">
            <v>0</v>
          </cell>
        </row>
        <row r="36">
          <cell r="AY36">
            <v>0</v>
          </cell>
          <cell r="AZ36">
            <v>0</v>
          </cell>
          <cell r="BA36">
            <v>0</v>
          </cell>
          <cell r="BB36">
            <v>0</v>
          </cell>
        </row>
        <row r="37">
          <cell r="AY37">
            <v>453</v>
          </cell>
          <cell r="AZ37">
            <v>0</v>
          </cell>
          <cell r="BA37">
            <v>32172.88</v>
          </cell>
          <cell r="BB37">
            <v>80944.56</v>
          </cell>
        </row>
        <row r="38">
          <cell r="AY38">
            <v>1872486</v>
          </cell>
          <cell r="AZ38">
            <v>2565295.8899999997</v>
          </cell>
          <cell r="BA38">
            <v>1526655.58</v>
          </cell>
          <cell r="BB38">
            <v>2150921.1799999997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</row>
        <row r="40"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5">
          <cell r="AY45" t="str">
            <v>----------------</v>
          </cell>
          <cell r="AZ45" t="str">
            <v>----------------</v>
          </cell>
          <cell r="BA45" t="str">
            <v>----------------</v>
          </cell>
          <cell r="BB45" t="str">
            <v>----------------</v>
          </cell>
          <cell r="BD45" t="str">
            <v>----------------</v>
          </cell>
          <cell r="BE45" t="str">
            <v>----------------</v>
          </cell>
          <cell r="BF45" t="str">
            <v>----------------</v>
          </cell>
          <cell r="BG45" t="str">
            <v>----------------</v>
          </cell>
        </row>
        <row r="46">
          <cell r="AY46">
            <v>1843100.0899999999</v>
          </cell>
          <cell r="AZ46">
            <v>2567232.73</v>
          </cell>
          <cell r="BA46">
            <v>1551664.91</v>
          </cell>
          <cell r="BB46">
            <v>2230579.5199999996</v>
          </cell>
        </row>
        <row r="47"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AY48">
            <v>26535.4</v>
          </cell>
          <cell r="AZ48">
            <v>227716.5</v>
          </cell>
          <cell r="BA48">
            <v>387416.45999999996</v>
          </cell>
          <cell r="BB48">
            <v>21825.51</v>
          </cell>
        </row>
        <row r="49">
          <cell r="AY49">
            <v>4959631.09</v>
          </cell>
          <cell r="AZ49">
            <v>4649162.42</v>
          </cell>
          <cell r="BA49">
            <v>3908824.4800000004</v>
          </cell>
          <cell r="BB49">
            <v>4731209.140000001</v>
          </cell>
        </row>
        <row r="50">
          <cell r="AY50">
            <v>5961034.5200000005</v>
          </cell>
          <cell r="AZ50">
            <v>6906725.699999999</v>
          </cell>
          <cell r="BA50">
            <v>9220584.4</v>
          </cell>
          <cell r="BB50">
            <v>11456339.39</v>
          </cell>
        </row>
        <row r="51">
          <cell r="AY51">
            <v>0</v>
          </cell>
          <cell r="AZ51">
            <v>0</v>
          </cell>
          <cell r="BA51">
            <v>0</v>
          </cell>
          <cell r="BB51">
            <v>0</v>
          </cell>
        </row>
        <row r="52">
          <cell r="AY52">
            <v>0</v>
          </cell>
          <cell r="AZ52">
            <v>-11245.95</v>
          </cell>
          <cell r="BA52">
            <v>0</v>
          </cell>
          <cell r="BB52">
            <v>0</v>
          </cell>
        </row>
        <row r="57">
          <cell r="AY57" t="str">
            <v>----------------</v>
          </cell>
          <cell r="AZ57" t="str">
            <v>----------------</v>
          </cell>
          <cell r="BA57" t="str">
            <v>----------------</v>
          </cell>
          <cell r="BB57" t="str">
            <v>----------------</v>
          </cell>
          <cell r="BD57" t="str">
            <v>----------------</v>
          </cell>
          <cell r="BE57" t="str">
            <v>----------------</v>
          </cell>
          <cell r="BF57" t="str">
            <v>----------------</v>
          </cell>
          <cell r="BG57" t="str">
            <v>----------------</v>
          </cell>
        </row>
        <row r="58">
          <cell r="AY58">
            <v>10427750.510000002</v>
          </cell>
          <cell r="AZ58">
            <v>11487612.33</v>
          </cell>
          <cell r="BA58">
            <v>13507178.51</v>
          </cell>
          <cell r="BB58">
            <v>16012380.780000001</v>
          </cell>
        </row>
        <row r="59">
          <cell r="AY59">
            <v>0</v>
          </cell>
          <cell r="AZ59">
            <v>0</v>
          </cell>
          <cell r="BA59">
            <v>0</v>
          </cell>
          <cell r="BB59">
            <v>0</v>
          </cell>
        </row>
        <row r="60">
          <cell r="AY60">
            <v>0</v>
          </cell>
          <cell r="AZ60">
            <v>0</v>
          </cell>
          <cell r="BA60">
            <v>0</v>
          </cell>
          <cell r="BB60">
            <v>119471.73</v>
          </cell>
        </row>
        <row r="61">
          <cell r="AY61">
            <v>0</v>
          </cell>
          <cell r="AZ61">
            <v>136790</v>
          </cell>
          <cell r="BA61">
            <v>446017.5</v>
          </cell>
          <cell r="BB61">
            <v>297585</v>
          </cell>
        </row>
        <row r="62">
          <cell r="AY62">
            <v>0</v>
          </cell>
          <cell r="AZ62">
            <v>0</v>
          </cell>
          <cell r="BA62">
            <v>0</v>
          </cell>
          <cell r="BB62">
            <v>0</v>
          </cell>
        </row>
        <row r="63">
          <cell r="AY63">
            <v>0</v>
          </cell>
          <cell r="AZ63">
            <v>0</v>
          </cell>
          <cell r="BA63">
            <v>0</v>
          </cell>
          <cell r="BB63">
            <v>0</v>
          </cell>
        </row>
        <row r="64">
          <cell r="AY64">
            <v>0</v>
          </cell>
          <cell r="AZ64">
            <v>0</v>
          </cell>
          <cell r="BA64">
            <v>0</v>
          </cell>
          <cell r="BB64">
            <v>0</v>
          </cell>
        </row>
        <row r="69">
          <cell r="AY69" t="str">
            <v>----------------</v>
          </cell>
          <cell r="AZ69" t="str">
            <v>----------------</v>
          </cell>
          <cell r="BA69" t="str">
            <v>----------------</v>
          </cell>
          <cell r="BB69" t="str">
            <v>----------------</v>
          </cell>
          <cell r="BD69" t="str">
            <v>----------------</v>
          </cell>
          <cell r="BE69" t="str">
            <v>----------------</v>
          </cell>
          <cell r="BF69" t="str">
            <v>----------------</v>
          </cell>
          <cell r="BG69" t="str">
            <v>----------------</v>
          </cell>
        </row>
        <row r="70">
          <cell r="AY70">
            <v>0</v>
          </cell>
          <cell r="AZ70">
            <v>136790</v>
          </cell>
          <cell r="BA70">
            <v>446017.5</v>
          </cell>
          <cell r="BB70">
            <v>417056.73</v>
          </cell>
        </row>
        <row r="71">
          <cell r="AY71">
            <v>0</v>
          </cell>
          <cell r="AZ71">
            <v>0</v>
          </cell>
          <cell r="BA71">
            <v>0</v>
          </cell>
          <cell r="BB71">
            <v>0</v>
          </cell>
        </row>
        <row r="72">
          <cell r="AY72">
            <v>0</v>
          </cell>
          <cell r="AZ72">
            <v>0</v>
          </cell>
          <cell r="BA72">
            <v>0</v>
          </cell>
          <cell r="BB72">
            <v>0</v>
          </cell>
        </row>
        <row r="73">
          <cell r="AY73">
            <v>0</v>
          </cell>
          <cell r="AZ73">
            <v>0</v>
          </cell>
          <cell r="BA73">
            <v>0</v>
          </cell>
          <cell r="BB73">
            <v>0</v>
          </cell>
        </row>
        <row r="74">
          <cell r="AY74" t="str">
            <v>----------------</v>
          </cell>
          <cell r="AZ74" t="str">
            <v>----------------</v>
          </cell>
          <cell r="BA74" t="str">
            <v>----------------</v>
          </cell>
          <cell r="BB74" t="str">
            <v>----------------</v>
          </cell>
          <cell r="BD74" t="str">
            <v>----------------</v>
          </cell>
          <cell r="BE74" t="str">
            <v>----------------</v>
          </cell>
          <cell r="BF74" t="str">
            <v>----------------</v>
          </cell>
          <cell r="BG74" t="str">
            <v>----------------</v>
          </cell>
        </row>
        <row r="75">
          <cell r="AY75">
            <v>12270850.600000001</v>
          </cell>
          <cell r="AZ75">
            <v>14191635.059999999</v>
          </cell>
          <cell r="BA75">
            <v>15504860.919999998</v>
          </cell>
          <cell r="BB75">
            <v>18540545.3</v>
          </cell>
        </row>
        <row r="76">
          <cell r="AY76">
            <v>0</v>
          </cell>
          <cell r="AZ76">
            <v>0</v>
          </cell>
          <cell r="BA76">
            <v>0</v>
          </cell>
          <cell r="BB76">
            <v>0</v>
          </cell>
        </row>
        <row r="77">
          <cell r="AY77">
            <v>0</v>
          </cell>
          <cell r="AZ77">
            <v>0</v>
          </cell>
          <cell r="BA77">
            <v>0</v>
          </cell>
          <cell r="BB77">
            <v>0</v>
          </cell>
        </row>
        <row r="78">
          <cell r="AY78">
            <v>0</v>
          </cell>
          <cell r="AZ78">
            <v>0</v>
          </cell>
          <cell r="BA78">
            <v>0</v>
          </cell>
          <cell r="BB78">
            <v>0</v>
          </cell>
        </row>
        <row r="79">
          <cell r="AY79">
            <v>6949936.59</v>
          </cell>
          <cell r="AZ79">
            <v>7155047.8100000005</v>
          </cell>
          <cell r="BA79">
            <v>7086084.55</v>
          </cell>
          <cell r="BB79">
            <v>6521220.130000001</v>
          </cell>
        </row>
        <row r="81">
          <cell r="AY81">
            <v>1230999.6500000001</v>
          </cell>
          <cell r="AZ81">
            <v>1163510.4</v>
          </cell>
          <cell r="BA81">
            <v>1264700.85</v>
          </cell>
          <cell r="BB81">
            <v>1549211.48</v>
          </cell>
        </row>
        <row r="82">
          <cell r="AY82">
            <v>69550</v>
          </cell>
          <cell r="AZ82">
            <v>74220</v>
          </cell>
          <cell r="BA82">
            <v>92380</v>
          </cell>
          <cell r="BB82">
            <v>62308.7</v>
          </cell>
        </row>
        <row r="83">
          <cell r="AY83">
            <v>69800.40000000001</v>
          </cell>
          <cell r="AZ83">
            <v>57026.7</v>
          </cell>
          <cell r="BA83">
            <v>69057.45</v>
          </cell>
          <cell r="BB83">
            <v>92519.05</v>
          </cell>
        </row>
        <row r="85">
          <cell r="AY85">
            <v>30150.15</v>
          </cell>
          <cell r="AZ85">
            <v>3012.75</v>
          </cell>
          <cell r="BA85">
            <v>0</v>
          </cell>
          <cell r="BB85">
            <v>50</v>
          </cell>
        </row>
        <row r="86">
          <cell r="AY86">
            <v>0</v>
          </cell>
          <cell r="AZ86">
            <v>0</v>
          </cell>
          <cell r="BA86">
            <v>0</v>
          </cell>
          <cell r="BB86">
            <v>0</v>
          </cell>
        </row>
        <row r="87">
          <cell r="AY87">
            <v>0</v>
          </cell>
          <cell r="AZ87">
            <v>0</v>
          </cell>
          <cell r="BA87">
            <v>0</v>
          </cell>
          <cell r="BB87">
            <v>0</v>
          </cell>
        </row>
        <row r="88">
          <cell r="AY88">
            <v>338456.17</v>
          </cell>
          <cell r="AZ88">
            <v>418065.87</v>
          </cell>
          <cell r="BA88">
            <v>1729072.81</v>
          </cell>
          <cell r="BB88">
            <v>1904824.04</v>
          </cell>
        </row>
        <row r="89">
          <cell r="AY89">
            <v>-418065.87</v>
          </cell>
          <cell r="AZ89">
            <v>-542209.7</v>
          </cell>
          <cell r="BA89">
            <v>-2032573.2800000003</v>
          </cell>
          <cell r="BB89">
            <v>-1436370.4600000002</v>
          </cell>
        </row>
        <row r="90">
          <cell r="AY90" t="str">
            <v>----------------</v>
          </cell>
          <cell r="AZ90" t="str">
            <v>----------------</v>
          </cell>
          <cell r="BA90" t="str">
            <v>----------------</v>
          </cell>
          <cell r="BB90" t="str">
            <v>----------------</v>
          </cell>
          <cell r="BD90" t="str">
            <v>----------------</v>
          </cell>
          <cell r="BE90" t="str">
            <v>----------------</v>
          </cell>
          <cell r="BF90" t="str">
            <v>----------------</v>
          </cell>
          <cell r="BG90" t="str">
            <v>----------------</v>
          </cell>
        </row>
        <row r="91">
          <cell r="AY91">
            <v>8270827.090000001</v>
          </cell>
          <cell r="AZ91">
            <v>8328673.83</v>
          </cell>
          <cell r="BA91">
            <v>8208722.38</v>
          </cell>
          <cell r="BB91">
            <v>8693762.940000001</v>
          </cell>
        </row>
        <row r="92">
          <cell r="AY92">
            <v>0</v>
          </cell>
          <cell r="AZ92">
            <v>0</v>
          </cell>
          <cell r="BA92">
            <v>0</v>
          </cell>
          <cell r="BB92">
            <v>0</v>
          </cell>
        </row>
        <row r="93">
          <cell r="AY93">
            <v>162718.36000000002</v>
          </cell>
          <cell r="AZ93">
            <v>190531.40999999997</v>
          </cell>
          <cell r="BA93">
            <v>180233.91999999998</v>
          </cell>
          <cell r="BB93">
            <v>174995.3</v>
          </cell>
        </row>
        <row r="94">
          <cell r="AY94">
            <v>25223</v>
          </cell>
          <cell r="AZ94">
            <v>36112</v>
          </cell>
          <cell r="BA94">
            <v>27558</v>
          </cell>
          <cell r="BB94">
            <v>27428</v>
          </cell>
        </row>
        <row r="95">
          <cell r="AY95">
            <v>3659.25</v>
          </cell>
          <cell r="AZ95">
            <v>4541</v>
          </cell>
          <cell r="BA95">
            <v>4643.5</v>
          </cell>
          <cell r="BB95">
            <v>4715</v>
          </cell>
        </row>
        <row r="96">
          <cell r="AY96">
            <v>41166.25</v>
          </cell>
          <cell r="AZ96">
            <v>46204.2</v>
          </cell>
          <cell r="BA96">
            <v>62837.2</v>
          </cell>
          <cell r="BB96">
            <v>63504.3</v>
          </cell>
        </row>
        <row r="97">
          <cell r="AY97">
            <v>38014.490000000005</v>
          </cell>
          <cell r="AZ97">
            <v>42676.93</v>
          </cell>
          <cell r="BA97">
            <v>38151.59</v>
          </cell>
          <cell r="BB97">
            <v>40890.3</v>
          </cell>
        </row>
        <row r="98">
          <cell r="AY98">
            <v>15000</v>
          </cell>
          <cell r="AZ98">
            <v>34231.08</v>
          </cell>
          <cell r="BA98">
            <v>22200</v>
          </cell>
          <cell r="BB98">
            <v>22200</v>
          </cell>
        </row>
        <row r="99">
          <cell r="AY99">
            <v>1405</v>
          </cell>
          <cell r="AZ99">
            <v>1047</v>
          </cell>
          <cell r="BA99">
            <v>2722</v>
          </cell>
          <cell r="BB99">
            <v>1900</v>
          </cell>
        </row>
        <row r="100">
          <cell r="AY100">
            <v>0</v>
          </cell>
          <cell r="AZ100">
            <v>0</v>
          </cell>
          <cell r="BA100">
            <v>0</v>
          </cell>
          <cell r="BB100">
            <v>0</v>
          </cell>
        </row>
        <row r="101">
          <cell r="AY101">
            <v>1647.7</v>
          </cell>
          <cell r="AZ101">
            <v>1806.94</v>
          </cell>
          <cell r="BA101">
            <v>1793.51</v>
          </cell>
          <cell r="BB101">
            <v>1797.23</v>
          </cell>
        </row>
        <row r="102">
          <cell r="AY102">
            <v>810</v>
          </cell>
          <cell r="AZ102">
            <v>949</v>
          </cell>
          <cell r="BA102">
            <v>482.2</v>
          </cell>
          <cell r="BB102">
            <v>1322</v>
          </cell>
        </row>
        <row r="103">
          <cell r="AY103">
            <v>995</v>
          </cell>
          <cell r="AZ103">
            <v>2762.5</v>
          </cell>
          <cell r="BA103">
            <v>6950</v>
          </cell>
          <cell r="BB103">
            <v>17211</v>
          </cell>
        </row>
        <row r="104">
          <cell r="AY104" t="str">
            <v>----------------</v>
          </cell>
          <cell r="AZ104" t="str">
            <v>----------------</v>
          </cell>
          <cell r="BA104" t="str">
            <v>----------------</v>
          </cell>
          <cell r="BB104" t="str">
            <v>----------------</v>
          </cell>
          <cell r="BD104" t="str">
            <v>----------------</v>
          </cell>
          <cell r="BE104" t="str">
            <v>----------------</v>
          </cell>
          <cell r="BF104" t="str">
            <v>----------------</v>
          </cell>
          <cell r="BG104" t="str">
            <v>----------------</v>
          </cell>
        </row>
        <row r="105">
          <cell r="AY105">
            <v>290639.05</v>
          </cell>
          <cell r="AZ105">
            <v>360862.06</v>
          </cell>
          <cell r="BA105">
            <v>347571.92</v>
          </cell>
          <cell r="BB105">
            <v>355963.13</v>
          </cell>
        </row>
        <row r="106">
          <cell r="AY106">
            <v>0</v>
          </cell>
          <cell r="AZ106">
            <v>0</v>
          </cell>
          <cell r="BA106">
            <v>0</v>
          </cell>
          <cell r="BB106">
            <v>0</v>
          </cell>
        </row>
        <row r="107">
          <cell r="AY107">
            <v>685</v>
          </cell>
          <cell r="AZ107">
            <v>961</v>
          </cell>
          <cell r="BA107">
            <v>390</v>
          </cell>
          <cell r="BB107">
            <v>710</v>
          </cell>
        </row>
        <row r="108">
          <cell r="AY108">
            <v>18</v>
          </cell>
          <cell r="AZ108">
            <v>1764.5</v>
          </cell>
          <cell r="BA108">
            <v>631.6</v>
          </cell>
          <cell r="BB108">
            <v>491.20000000000005</v>
          </cell>
        </row>
        <row r="109">
          <cell r="AY109">
            <v>0</v>
          </cell>
          <cell r="AZ109">
            <v>14292.4</v>
          </cell>
          <cell r="BA109">
            <v>17492.56</v>
          </cell>
          <cell r="BB109">
            <v>700</v>
          </cell>
        </row>
        <row r="110">
          <cell r="AY110">
            <v>650395.75</v>
          </cell>
          <cell r="AZ110">
            <v>715047.2</v>
          </cell>
          <cell r="BA110">
            <v>855704.85</v>
          </cell>
          <cell r="BB110">
            <v>897751.28</v>
          </cell>
        </row>
        <row r="111">
          <cell r="AY111">
            <v>79361.4</v>
          </cell>
          <cell r="AZ111">
            <v>91511</v>
          </cell>
          <cell r="BA111">
            <v>84408</v>
          </cell>
          <cell r="BB111">
            <v>108356.2</v>
          </cell>
        </row>
        <row r="112">
          <cell r="AY112">
            <v>398432.80000000005</v>
          </cell>
          <cell r="AZ112">
            <v>427411.24</v>
          </cell>
          <cell r="BA112">
            <v>439396.80000000005</v>
          </cell>
          <cell r="BB112">
            <v>531189.44</v>
          </cell>
        </row>
        <row r="113">
          <cell r="AY113">
            <v>218545</v>
          </cell>
          <cell r="AZ113">
            <v>201317.5</v>
          </cell>
          <cell r="BA113">
            <v>175821.3</v>
          </cell>
          <cell r="BB113">
            <v>276497.93</v>
          </cell>
        </row>
        <row r="114">
          <cell r="AY114">
            <v>300</v>
          </cell>
          <cell r="AZ114">
            <v>776.96</v>
          </cell>
          <cell r="BA114">
            <v>409</v>
          </cell>
          <cell r="BB114">
            <v>1100.4</v>
          </cell>
        </row>
        <row r="115">
          <cell r="AY115">
            <v>17021.61</v>
          </cell>
          <cell r="AZ115">
            <v>19728.34</v>
          </cell>
          <cell r="BA115">
            <v>25697.59</v>
          </cell>
          <cell r="BB115">
            <v>6139.85</v>
          </cell>
        </row>
        <row r="117">
          <cell r="AY117">
            <v>117479.35</v>
          </cell>
          <cell r="AZ117">
            <v>148361.59</v>
          </cell>
          <cell r="BA117">
            <v>48553.4</v>
          </cell>
          <cell r="BB117">
            <v>33941.61</v>
          </cell>
        </row>
        <row r="118">
          <cell r="AY118">
            <v>462.8</v>
          </cell>
          <cell r="AZ118">
            <v>3880</v>
          </cell>
          <cell r="BA118">
            <v>17410.5</v>
          </cell>
          <cell r="BB118">
            <v>62286.5</v>
          </cell>
        </row>
        <row r="119">
          <cell r="AY119">
            <v>21083.8</v>
          </cell>
          <cell r="AZ119">
            <v>18700.839999999997</v>
          </cell>
          <cell r="BA119">
            <v>8168.95</v>
          </cell>
          <cell r="BB119">
            <v>23497.52</v>
          </cell>
        </row>
        <row r="120">
          <cell r="AY120">
            <v>10015</v>
          </cell>
          <cell r="AZ120">
            <v>17238.440000000002</v>
          </cell>
          <cell r="BA120">
            <v>8301</v>
          </cell>
          <cell r="BB120">
            <v>17937.08</v>
          </cell>
        </row>
        <row r="121">
          <cell r="AY121">
            <v>0</v>
          </cell>
          <cell r="AZ121">
            <v>0</v>
          </cell>
          <cell r="BA121">
            <v>0</v>
          </cell>
          <cell r="BB121">
            <v>72.66</v>
          </cell>
        </row>
        <row r="122">
          <cell r="AY122" t="str">
            <v>----------------</v>
          </cell>
          <cell r="AZ122" t="str">
            <v>----------------</v>
          </cell>
          <cell r="BA122" t="str">
            <v>----------------</v>
          </cell>
          <cell r="BB122" t="str">
            <v>----------------</v>
          </cell>
          <cell r="BD122" t="str">
            <v>----------------</v>
          </cell>
          <cell r="BE122" t="str">
            <v>----------------</v>
          </cell>
          <cell r="BF122" t="str">
            <v>----------------</v>
          </cell>
          <cell r="BG122" t="str">
            <v>----------------</v>
          </cell>
        </row>
        <row r="123">
          <cell r="AY123">
            <v>1513800.51</v>
          </cell>
          <cell r="AZ123">
            <v>1660991.0100000002</v>
          </cell>
          <cell r="BA123">
            <v>1682385.55</v>
          </cell>
          <cell r="BB123">
            <v>2290021.67</v>
          </cell>
        </row>
        <row r="124">
          <cell r="AY124">
            <v>0</v>
          </cell>
          <cell r="AZ124">
            <v>0</v>
          </cell>
          <cell r="BA124">
            <v>0</v>
          </cell>
          <cell r="BB124">
            <v>0</v>
          </cell>
        </row>
        <row r="125">
          <cell r="AY125">
            <v>141154.19</v>
          </cell>
          <cell r="AZ125">
            <v>181592.2</v>
          </cell>
          <cell r="BA125">
            <v>75892.28</v>
          </cell>
          <cell r="BB125">
            <v>160433.41</v>
          </cell>
        </row>
        <row r="126">
          <cell r="AY126">
            <v>17973</v>
          </cell>
          <cell r="AZ126">
            <v>29159</v>
          </cell>
          <cell r="BA126">
            <v>7481.469999999999</v>
          </cell>
          <cell r="BB126">
            <v>16573.199999999997</v>
          </cell>
        </row>
        <row r="127">
          <cell r="AY127">
            <v>2575.6</v>
          </cell>
          <cell r="AZ127">
            <v>3235.1</v>
          </cell>
          <cell r="BA127">
            <v>3313.3500000000004</v>
          </cell>
          <cell r="BB127">
            <v>4409.35</v>
          </cell>
        </row>
        <row r="128">
          <cell r="AY128">
            <v>15057.05</v>
          </cell>
          <cell r="AZ128">
            <v>25811.95</v>
          </cell>
          <cell r="BA128">
            <v>31694</v>
          </cell>
          <cell r="BB128">
            <v>56314.549999999996</v>
          </cell>
        </row>
        <row r="129">
          <cell r="AY129">
            <v>8571.3</v>
          </cell>
          <cell r="AZ129">
            <v>12257.5</v>
          </cell>
          <cell r="BA129">
            <v>13472.720000000001</v>
          </cell>
          <cell r="BB129">
            <v>24586.61</v>
          </cell>
        </row>
        <row r="130">
          <cell r="AY130">
            <v>12000</v>
          </cell>
          <cell r="AZ130">
            <v>40451.5</v>
          </cell>
          <cell r="BA130">
            <v>5670.65</v>
          </cell>
          <cell r="BB130">
            <v>25200</v>
          </cell>
        </row>
        <row r="131">
          <cell r="AY131">
            <v>583</v>
          </cell>
          <cell r="AZ131">
            <v>382</v>
          </cell>
          <cell r="BA131">
            <v>1074.18</v>
          </cell>
          <cell r="BB131">
            <v>569.5</v>
          </cell>
        </row>
        <row r="132">
          <cell r="AY132">
            <v>245.95</v>
          </cell>
          <cell r="AZ132">
            <v>5765</v>
          </cell>
          <cell r="BA132">
            <v>4920</v>
          </cell>
          <cell r="BB132">
            <v>2060</v>
          </cell>
        </row>
        <row r="133">
          <cell r="AY133">
            <v>1390.91</v>
          </cell>
          <cell r="AZ133">
            <v>1689.12</v>
          </cell>
          <cell r="BA133">
            <v>1733.57</v>
          </cell>
          <cell r="BB133">
            <v>2123.73</v>
          </cell>
        </row>
        <row r="134">
          <cell r="AY134">
            <v>668.7</v>
          </cell>
          <cell r="AZ134">
            <v>0</v>
          </cell>
          <cell r="BA134">
            <v>702.36</v>
          </cell>
          <cell r="BB134">
            <v>1288.6200000000001</v>
          </cell>
        </row>
        <row r="135">
          <cell r="AY135">
            <v>62244</v>
          </cell>
          <cell r="AZ135">
            <v>62244</v>
          </cell>
          <cell r="BA135">
            <v>62244</v>
          </cell>
          <cell r="BB135">
            <v>62244</v>
          </cell>
        </row>
        <row r="136">
          <cell r="AY136">
            <v>599.3</v>
          </cell>
          <cell r="AZ136">
            <v>70.4</v>
          </cell>
          <cell r="BA136">
            <v>2682.94</v>
          </cell>
          <cell r="BB136">
            <v>1297.2000000000003</v>
          </cell>
        </row>
        <row r="137">
          <cell r="AY137">
            <v>0</v>
          </cell>
          <cell r="AZ137">
            <v>713</v>
          </cell>
          <cell r="BA137">
            <v>0</v>
          </cell>
          <cell r="BB137">
            <v>0</v>
          </cell>
        </row>
        <row r="138">
          <cell r="AY138">
            <v>0</v>
          </cell>
          <cell r="AZ138">
            <v>0</v>
          </cell>
          <cell r="BA138">
            <v>0</v>
          </cell>
          <cell r="BB138">
            <v>0</v>
          </cell>
        </row>
        <row r="139">
          <cell r="AY139">
            <v>0</v>
          </cell>
          <cell r="AZ139">
            <v>0</v>
          </cell>
          <cell r="BA139">
            <v>0</v>
          </cell>
          <cell r="BB139">
            <v>0</v>
          </cell>
        </row>
        <row r="140">
          <cell r="AY140">
            <v>74009.09</v>
          </cell>
          <cell r="AZ140">
            <v>74328.17</v>
          </cell>
          <cell r="BA140">
            <v>83635.76000000001</v>
          </cell>
          <cell r="BB140">
            <v>90812.79000000001</v>
          </cell>
        </row>
        <row r="141">
          <cell r="AY141">
            <v>0</v>
          </cell>
          <cell r="AZ141">
            <v>0</v>
          </cell>
          <cell r="BA141">
            <v>0</v>
          </cell>
          <cell r="BB141">
            <v>0</v>
          </cell>
        </row>
        <row r="142">
          <cell r="AY142">
            <v>64</v>
          </cell>
          <cell r="AZ142">
            <v>84</v>
          </cell>
          <cell r="BA142">
            <v>0</v>
          </cell>
          <cell r="BB142">
            <v>2541.5</v>
          </cell>
        </row>
        <row r="143">
          <cell r="AY143">
            <v>65497.909999999996</v>
          </cell>
          <cell r="AZ143">
            <v>49356.12</v>
          </cell>
          <cell r="BA143">
            <v>35565.6</v>
          </cell>
          <cell r="BB143">
            <v>114497.64</v>
          </cell>
        </row>
        <row r="144">
          <cell r="AY144">
            <v>-90000</v>
          </cell>
          <cell r="AZ144">
            <v>-90000</v>
          </cell>
          <cell r="BA144">
            <v>-90000</v>
          </cell>
          <cell r="BB144">
            <v>-90000</v>
          </cell>
        </row>
        <row r="145">
          <cell r="AY145">
            <v>196445.47</v>
          </cell>
          <cell r="AZ145">
            <v>157612.61000000002</v>
          </cell>
          <cell r="BA145">
            <v>193576.37</v>
          </cell>
          <cell r="BB145">
            <v>244956.65000000002</v>
          </cell>
        </row>
        <row r="146">
          <cell r="AY146">
            <v>2323.2799999999997</v>
          </cell>
          <cell r="AZ146">
            <v>2422.92</v>
          </cell>
          <cell r="BA146">
            <v>1463.7399999999998</v>
          </cell>
          <cell r="BB146">
            <v>-478.42</v>
          </cell>
        </row>
        <row r="147">
          <cell r="AY147">
            <v>5101.5</v>
          </cell>
          <cell r="AZ147">
            <v>13510</v>
          </cell>
          <cell r="BA147">
            <v>3942.7</v>
          </cell>
          <cell r="BB147">
            <v>7963</v>
          </cell>
        </row>
        <row r="148">
          <cell r="AY148">
            <v>2965</v>
          </cell>
          <cell r="AZ148">
            <v>0</v>
          </cell>
          <cell r="BA148">
            <v>522</v>
          </cell>
          <cell r="BB148">
            <v>1810.9</v>
          </cell>
        </row>
        <row r="149">
          <cell r="AY149">
            <v>2827.5</v>
          </cell>
          <cell r="AZ149">
            <v>2187.5</v>
          </cell>
          <cell r="BA149">
            <v>2831</v>
          </cell>
          <cell r="BB149">
            <v>3909</v>
          </cell>
        </row>
        <row r="150">
          <cell r="AY150">
            <v>662016.56</v>
          </cell>
          <cell r="AZ150">
            <v>688120.76</v>
          </cell>
          <cell r="BA150">
            <v>682148.55</v>
          </cell>
          <cell r="BB150">
            <v>847629.27</v>
          </cell>
        </row>
        <row r="151">
          <cell r="AY151">
            <v>1451.19</v>
          </cell>
          <cell r="AZ151">
            <v>4234.52</v>
          </cell>
          <cell r="BA151">
            <v>1336.21</v>
          </cell>
          <cell r="BB151">
            <v>2801.24</v>
          </cell>
        </row>
        <row r="152">
          <cell r="AY152">
            <v>0</v>
          </cell>
          <cell r="AZ152">
            <v>0</v>
          </cell>
          <cell r="BA152">
            <v>0</v>
          </cell>
          <cell r="BB152">
            <v>0</v>
          </cell>
        </row>
        <row r="153">
          <cell r="AY153">
            <v>4377.66</v>
          </cell>
          <cell r="AZ153">
            <v>5940.15</v>
          </cell>
          <cell r="BA153">
            <v>4634.49</v>
          </cell>
          <cell r="BB153">
            <v>9515.32</v>
          </cell>
        </row>
        <row r="154">
          <cell r="AY154">
            <v>8833.93</v>
          </cell>
          <cell r="AZ154">
            <v>9305.98</v>
          </cell>
          <cell r="BA154">
            <v>10557.73</v>
          </cell>
          <cell r="BB154">
            <v>-4858.7699999999995</v>
          </cell>
        </row>
        <row r="155">
          <cell r="AY155">
            <v>16841.64</v>
          </cell>
          <cell r="AZ155">
            <v>16841.64</v>
          </cell>
          <cell r="BA155">
            <v>16841.64</v>
          </cell>
          <cell r="BB155">
            <v>74200.44</v>
          </cell>
        </row>
        <row r="156">
          <cell r="AY156">
            <v>0</v>
          </cell>
          <cell r="AZ156">
            <v>0</v>
          </cell>
          <cell r="BA156">
            <v>0</v>
          </cell>
          <cell r="BB156">
            <v>0</v>
          </cell>
        </row>
        <row r="157">
          <cell r="AY157" t="str">
            <v>----------------</v>
          </cell>
          <cell r="AZ157" t="str">
            <v>----------------</v>
          </cell>
          <cell r="BA157" t="str">
            <v>----------------</v>
          </cell>
          <cell r="BB157" t="str">
            <v>----------------</v>
          </cell>
          <cell r="BD157" t="str">
            <v>----------------</v>
          </cell>
          <cell r="BE157" t="str">
            <v>----------------</v>
          </cell>
          <cell r="BF157" t="str">
            <v>----------------</v>
          </cell>
          <cell r="BG157" t="str">
            <v>----------------</v>
          </cell>
        </row>
        <row r="158">
          <cell r="AY158">
            <v>1236131.3</v>
          </cell>
          <cell r="AZ158">
            <v>1334815.1400000001</v>
          </cell>
          <cell r="BA158">
            <v>1109446.67</v>
          </cell>
          <cell r="BB158">
            <v>1664101.47</v>
          </cell>
        </row>
        <row r="159">
          <cell r="AY159">
            <v>0</v>
          </cell>
          <cell r="AZ159">
            <v>0</v>
          </cell>
          <cell r="BA159">
            <v>0</v>
          </cell>
          <cell r="BB159">
            <v>0</v>
          </cell>
        </row>
        <row r="160">
          <cell r="AY160">
            <v>55178.55</v>
          </cell>
          <cell r="AZ160">
            <v>65542.63</v>
          </cell>
          <cell r="BA160">
            <v>59208</v>
          </cell>
          <cell r="BB160">
            <v>67720.6</v>
          </cell>
        </row>
        <row r="161">
          <cell r="AY161">
            <v>7362</v>
          </cell>
          <cell r="AZ161">
            <v>11399</v>
          </cell>
          <cell r="BA161">
            <v>7506.780000000001</v>
          </cell>
          <cell r="BB161">
            <v>8549</v>
          </cell>
        </row>
        <row r="162">
          <cell r="AY162">
            <v>1042.9</v>
          </cell>
          <cell r="AZ162">
            <v>1192.9</v>
          </cell>
          <cell r="BA162">
            <v>1460.1</v>
          </cell>
          <cell r="BB162">
            <v>1727.6000000000001</v>
          </cell>
        </row>
        <row r="163">
          <cell r="AY163">
            <v>2190.35</v>
          </cell>
          <cell r="AZ163">
            <v>5039</v>
          </cell>
          <cell r="BA163">
            <v>6982.55</v>
          </cell>
          <cell r="BB163">
            <v>10690.5</v>
          </cell>
        </row>
        <row r="164">
          <cell r="AY164">
            <v>5082.2</v>
          </cell>
          <cell r="AZ164">
            <v>5136</v>
          </cell>
          <cell r="BA164">
            <v>6575.79</v>
          </cell>
          <cell r="BB164">
            <v>11295.779999999999</v>
          </cell>
        </row>
        <row r="165">
          <cell r="AY165">
            <v>4800</v>
          </cell>
          <cell r="AZ165">
            <v>20305.42</v>
          </cell>
          <cell r="BA165">
            <v>5118.5</v>
          </cell>
          <cell r="BB165">
            <v>9600</v>
          </cell>
        </row>
        <row r="166">
          <cell r="AY166">
            <v>288</v>
          </cell>
          <cell r="AZ166">
            <v>419</v>
          </cell>
          <cell r="BA166">
            <v>840</v>
          </cell>
          <cell r="BB166">
            <v>900</v>
          </cell>
        </row>
        <row r="167">
          <cell r="AY167">
            <v>0</v>
          </cell>
          <cell r="AZ167">
            <v>1580</v>
          </cell>
          <cell r="BA167">
            <v>100</v>
          </cell>
          <cell r="BB167">
            <v>640</v>
          </cell>
        </row>
        <row r="168">
          <cell r="AY168">
            <v>553.5500000000001</v>
          </cell>
          <cell r="AZ168">
            <v>609.75</v>
          </cell>
          <cell r="BA168">
            <v>744.16</v>
          </cell>
          <cell r="BB168">
            <v>845.76</v>
          </cell>
        </row>
        <row r="169">
          <cell r="AY169">
            <v>175.1</v>
          </cell>
          <cell r="AZ169">
            <v>207.4</v>
          </cell>
          <cell r="BA169">
            <v>368.7</v>
          </cell>
          <cell r="BB169">
            <v>340.7</v>
          </cell>
        </row>
        <row r="170">
          <cell r="AY170">
            <v>0</v>
          </cell>
          <cell r="AZ170">
            <v>968.76</v>
          </cell>
          <cell r="BA170">
            <v>401.62</v>
          </cell>
          <cell r="BB170">
            <v>1341.23</v>
          </cell>
        </row>
        <row r="171">
          <cell r="AY171">
            <v>0</v>
          </cell>
          <cell r="AZ171">
            <v>0</v>
          </cell>
          <cell r="BA171">
            <v>0</v>
          </cell>
          <cell r="BB171">
            <v>0</v>
          </cell>
        </row>
        <row r="172">
          <cell r="AY172">
            <v>270</v>
          </cell>
          <cell r="AZ172">
            <v>555</v>
          </cell>
          <cell r="BA172">
            <v>287.5</v>
          </cell>
          <cell r="BB172">
            <v>774.1</v>
          </cell>
        </row>
        <row r="173">
          <cell r="AY173">
            <v>0</v>
          </cell>
          <cell r="AZ173">
            <v>0</v>
          </cell>
          <cell r="BA173">
            <v>0</v>
          </cell>
          <cell r="BB173">
            <v>0</v>
          </cell>
        </row>
        <row r="174">
          <cell r="AY174">
            <v>335</v>
          </cell>
          <cell r="AZ174">
            <v>2090</v>
          </cell>
          <cell r="BA174">
            <v>2500</v>
          </cell>
          <cell r="BB174">
            <v>3997.49</v>
          </cell>
        </row>
        <row r="175">
          <cell r="AY175">
            <v>0</v>
          </cell>
          <cell r="AZ175">
            <v>0</v>
          </cell>
          <cell r="BA175">
            <v>727.14</v>
          </cell>
          <cell r="BB175">
            <v>727.14</v>
          </cell>
        </row>
        <row r="176">
          <cell r="AY176">
            <v>72.98</v>
          </cell>
          <cell r="AZ176">
            <v>162.49</v>
          </cell>
          <cell r="BA176">
            <v>1090.9</v>
          </cell>
          <cell r="BB176">
            <v>452.9</v>
          </cell>
        </row>
        <row r="177">
          <cell r="AY177">
            <v>1333.1599999999999</v>
          </cell>
          <cell r="AZ177">
            <v>1122.72</v>
          </cell>
          <cell r="BA177">
            <v>172.94</v>
          </cell>
          <cell r="BB177">
            <v>396.72</v>
          </cell>
        </row>
        <row r="178">
          <cell r="AY178">
            <v>11679.65</v>
          </cell>
          <cell r="AZ178">
            <v>9204.32</v>
          </cell>
          <cell r="BA178">
            <v>19333.190000000002</v>
          </cell>
          <cell r="BB178">
            <v>47715.56</v>
          </cell>
        </row>
        <row r="179">
          <cell r="AY179">
            <v>0</v>
          </cell>
          <cell r="AZ179">
            <v>1500</v>
          </cell>
          <cell r="BA179">
            <v>2160</v>
          </cell>
          <cell r="BB179">
            <v>1800</v>
          </cell>
        </row>
        <row r="180">
          <cell r="AY180">
            <v>20323.98</v>
          </cell>
          <cell r="AZ180">
            <v>24807.73</v>
          </cell>
          <cell r="BA180">
            <v>32802.6</v>
          </cell>
          <cell r="BB180">
            <v>37712.11</v>
          </cell>
        </row>
        <row r="181">
          <cell r="AY181">
            <v>1310.8300000000002</v>
          </cell>
          <cell r="AZ181">
            <v>904.4200000000001</v>
          </cell>
          <cell r="BA181">
            <v>726.86</v>
          </cell>
          <cell r="BB181">
            <v>3351.6400000000003</v>
          </cell>
        </row>
        <row r="182">
          <cell r="AY182">
            <v>34251.7</v>
          </cell>
          <cell r="AZ182">
            <v>34684.65</v>
          </cell>
          <cell r="BA182">
            <v>-26199.899999999998</v>
          </cell>
          <cell r="BB182">
            <v>65536.01</v>
          </cell>
        </row>
        <row r="183">
          <cell r="AY183" t="str">
            <v>----------------</v>
          </cell>
          <cell r="AZ183" t="str">
            <v>----------------</v>
          </cell>
          <cell r="BA183" t="str">
            <v>----------------</v>
          </cell>
          <cell r="BB183" t="str">
            <v>----------------</v>
          </cell>
          <cell r="BD183" t="str">
            <v>----------------</v>
          </cell>
          <cell r="BE183" t="str">
            <v>----------------</v>
          </cell>
          <cell r="BF183" t="str">
            <v>----------------</v>
          </cell>
          <cell r="BG183" t="str">
            <v>----------------</v>
          </cell>
        </row>
        <row r="184">
          <cell r="AY184">
            <v>146249.94999999998</v>
          </cell>
          <cell r="AZ184">
            <v>187431.19</v>
          </cell>
          <cell r="BA184">
            <v>123867.15</v>
          </cell>
          <cell r="BB184">
            <v>277025.76</v>
          </cell>
        </row>
        <row r="185">
          <cell r="AY185">
            <v>0</v>
          </cell>
          <cell r="AZ185">
            <v>0</v>
          </cell>
          <cell r="BA185">
            <v>0</v>
          </cell>
          <cell r="BB185">
            <v>0</v>
          </cell>
        </row>
        <row r="186">
          <cell r="AY186">
            <v>16244.199999999999</v>
          </cell>
          <cell r="AZ186">
            <v>16700.300000000003</v>
          </cell>
          <cell r="BA186">
            <v>13127.9</v>
          </cell>
          <cell r="BB186">
            <v>10596.35</v>
          </cell>
        </row>
        <row r="187">
          <cell r="AY187">
            <v>1979</v>
          </cell>
          <cell r="AZ187">
            <v>2231</v>
          </cell>
          <cell r="BA187">
            <v>1405.3600000000001</v>
          </cell>
          <cell r="BB187">
            <v>709.8</v>
          </cell>
        </row>
        <row r="188">
          <cell r="AY188">
            <v>284.35</v>
          </cell>
          <cell r="AZ188">
            <v>290.5</v>
          </cell>
          <cell r="BA188">
            <v>289.85</v>
          </cell>
          <cell r="BB188">
            <v>267.6</v>
          </cell>
        </row>
        <row r="189">
          <cell r="AY189">
            <v>47.7</v>
          </cell>
          <cell r="AZ189">
            <v>0</v>
          </cell>
          <cell r="BA189">
            <v>10.8</v>
          </cell>
          <cell r="BB189">
            <v>0</v>
          </cell>
        </row>
        <row r="190">
          <cell r="AY190">
            <v>222</v>
          </cell>
          <cell r="AZ190">
            <v>73</v>
          </cell>
          <cell r="BA190">
            <v>160</v>
          </cell>
          <cell r="BB190">
            <v>0</v>
          </cell>
        </row>
        <row r="191">
          <cell r="AY191">
            <v>1500</v>
          </cell>
          <cell r="AZ191">
            <v>3610</v>
          </cell>
          <cell r="BA191">
            <v>1020</v>
          </cell>
          <cell r="BB191">
            <v>1860</v>
          </cell>
        </row>
        <row r="192">
          <cell r="AY192">
            <v>27</v>
          </cell>
          <cell r="AZ192">
            <v>195</v>
          </cell>
          <cell r="BA192">
            <v>93</v>
          </cell>
          <cell r="BB192">
            <v>106</v>
          </cell>
        </row>
        <row r="193">
          <cell r="AY193">
            <v>0</v>
          </cell>
          <cell r="AZ193">
            <v>0</v>
          </cell>
          <cell r="BA193">
            <v>2500</v>
          </cell>
          <cell r="BB193">
            <v>650</v>
          </cell>
        </row>
        <row r="194">
          <cell r="AY194">
            <v>162.44</v>
          </cell>
          <cell r="AZ194">
            <v>162.26</v>
          </cell>
          <cell r="BA194">
            <v>164.5</v>
          </cell>
          <cell r="BB194">
            <v>153.21</v>
          </cell>
        </row>
        <row r="195">
          <cell r="AY195">
            <v>0</v>
          </cell>
          <cell r="AZ195">
            <v>0</v>
          </cell>
          <cell r="BA195">
            <v>0</v>
          </cell>
          <cell r="BB195">
            <v>0</v>
          </cell>
        </row>
        <row r="196">
          <cell r="AY196">
            <v>0</v>
          </cell>
          <cell r="AZ196">
            <v>0</v>
          </cell>
          <cell r="BA196">
            <v>0</v>
          </cell>
          <cell r="BB196">
            <v>98</v>
          </cell>
        </row>
        <row r="197">
          <cell r="AY197">
            <v>0</v>
          </cell>
          <cell r="AZ197">
            <v>0</v>
          </cell>
          <cell r="BA197">
            <v>0</v>
          </cell>
          <cell r="BB197">
            <v>0</v>
          </cell>
        </row>
        <row r="198">
          <cell r="AY198">
            <v>0</v>
          </cell>
          <cell r="AZ198">
            <v>0</v>
          </cell>
          <cell r="BA198">
            <v>0</v>
          </cell>
          <cell r="BB198">
            <v>0</v>
          </cell>
        </row>
        <row r="199">
          <cell r="AY199">
            <v>0</v>
          </cell>
          <cell r="AZ199">
            <v>0</v>
          </cell>
          <cell r="BA199">
            <v>0</v>
          </cell>
          <cell r="BB199">
            <v>0</v>
          </cell>
        </row>
        <row r="200">
          <cell r="AY200">
            <v>0</v>
          </cell>
          <cell r="AZ200">
            <v>0</v>
          </cell>
          <cell r="BA200">
            <v>0</v>
          </cell>
          <cell r="BB200">
            <v>0</v>
          </cell>
        </row>
        <row r="201">
          <cell r="AY201">
            <v>0</v>
          </cell>
          <cell r="AZ201">
            <v>0</v>
          </cell>
          <cell r="BA201">
            <v>0</v>
          </cell>
          <cell r="BB201">
            <v>0</v>
          </cell>
        </row>
        <row r="202">
          <cell r="AY202">
            <v>0</v>
          </cell>
          <cell r="AZ202">
            <v>0</v>
          </cell>
          <cell r="BA202">
            <v>0</v>
          </cell>
          <cell r="BB202">
            <v>0</v>
          </cell>
        </row>
        <row r="203">
          <cell r="AY203">
            <v>0</v>
          </cell>
          <cell r="AZ203">
            <v>0</v>
          </cell>
          <cell r="BA203">
            <v>0</v>
          </cell>
          <cell r="BB203">
            <v>0</v>
          </cell>
        </row>
        <row r="204">
          <cell r="AY204">
            <v>6588.11</v>
          </cell>
          <cell r="AZ204">
            <v>4388.719999999999</v>
          </cell>
          <cell r="BA204">
            <v>49229.63</v>
          </cell>
          <cell r="BB204">
            <v>10499.6</v>
          </cell>
        </row>
        <row r="205">
          <cell r="AY205">
            <v>0</v>
          </cell>
          <cell r="AZ205">
            <v>0</v>
          </cell>
          <cell r="BA205">
            <v>0</v>
          </cell>
          <cell r="BB205">
            <v>0</v>
          </cell>
        </row>
        <row r="206">
          <cell r="AY206">
            <v>74484.11</v>
          </cell>
          <cell r="AZ206">
            <v>0</v>
          </cell>
          <cell r="BA206">
            <v>0</v>
          </cell>
          <cell r="BB206">
            <v>86364.32</v>
          </cell>
        </row>
        <row r="207">
          <cell r="AY207">
            <v>0</v>
          </cell>
          <cell r="AZ207">
            <v>0</v>
          </cell>
          <cell r="BA207">
            <v>0</v>
          </cell>
          <cell r="BB207">
            <v>0</v>
          </cell>
        </row>
        <row r="208">
          <cell r="AY208">
            <v>5692.5</v>
          </cell>
          <cell r="AZ208">
            <v>87655</v>
          </cell>
          <cell r="BA208">
            <v>0</v>
          </cell>
          <cell r="BB208">
            <v>194630</v>
          </cell>
        </row>
        <row r="209">
          <cell r="AY209">
            <v>38600.84</v>
          </cell>
          <cell r="AZ209">
            <v>27463</v>
          </cell>
          <cell r="BA209">
            <v>10715.42</v>
          </cell>
          <cell r="BB209">
            <v>48831.37</v>
          </cell>
        </row>
        <row r="210">
          <cell r="AY210">
            <v>59082.6</v>
          </cell>
          <cell r="AZ210">
            <v>0</v>
          </cell>
          <cell r="BA210">
            <v>0</v>
          </cell>
          <cell r="BB210">
            <v>0</v>
          </cell>
        </row>
        <row r="211">
          <cell r="AY211" t="str">
            <v>----------------</v>
          </cell>
          <cell r="AZ211" t="str">
            <v>----------------</v>
          </cell>
          <cell r="BA211" t="str">
            <v>----------------</v>
          </cell>
          <cell r="BB211" t="str">
            <v>----------------</v>
          </cell>
          <cell r="BD211" t="str">
            <v>----------------</v>
          </cell>
          <cell r="BE211" t="str">
            <v>----------------</v>
          </cell>
          <cell r="BF211" t="str">
            <v>----------------</v>
          </cell>
          <cell r="BG211" t="str">
            <v>----------------</v>
          </cell>
        </row>
        <row r="212">
          <cell r="AY212">
            <v>204914.85</v>
          </cell>
          <cell r="AZ212">
            <v>142768.78</v>
          </cell>
          <cell r="BA212">
            <v>78716.46</v>
          </cell>
          <cell r="BB212">
            <v>354766.25</v>
          </cell>
        </row>
        <row r="213">
          <cell r="AY213">
            <v>10816793.9</v>
          </cell>
          <cell r="AZ213">
            <v>14195436.42</v>
          </cell>
          <cell r="BA213">
            <v>49004579.42</v>
          </cell>
          <cell r="BB213">
            <v>56441525.230000004</v>
          </cell>
        </row>
        <row r="214">
          <cell r="AY214">
            <v>-14195436.42</v>
          </cell>
          <cell r="AZ214">
            <v>-15976388.46</v>
          </cell>
          <cell r="BA214">
            <v>-51234027.03</v>
          </cell>
          <cell r="BB214">
            <v>-58551243.75</v>
          </cell>
        </row>
        <row r="215">
          <cell r="AY215">
            <v>0</v>
          </cell>
          <cell r="AZ215">
            <v>0</v>
          </cell>
          <cell r="BA215">
            <v>0</v>
          </cell>
          <cell r="BB215">
            <v>0</v>
          </cell>
        </row>
        <row r="216">
          <cell r="AY216" t="str">
            <v>----------------</v>
          </cell>
          <cell r="AZ216" t="str">
            <v>----------------</v>
          </cell>
          <cell r="BA216" t="str">
            <v>----------------</v>
          </cell>
          <cell r="BB216" t="str">
            <v>----------------</v>
          </cell>
          <cell r="BD216" t="str">
            <v>----------------</v>
          </cell>
          <cell r="BE216" t="str">
            <v>----------------</v>
          </cell>
          <cell r="BF216" t="str">
            <v>----------------</v>
          </cell>
          <cell r="BG216" t="str">
            <v>----------------</v>
          </cell>
        </row>
        <row r="217">
          <cell r="AY217">
            <v>8263606.659999999</v>
          </cell>
          <cell r="AZ217">
            <v>10234589.969999999</v>
          </cell>
          <cell r="BA217">
            <v>9321262.52</v>
          </cell>
          <cell r="BB217">
            <v>11525922.7</v>
          </cell>
        </row>
        <row r="218">
          <cell r="AY218">
            <v>3079289.61</v>
          </cell>
          <cell r="AZ218">
            <v>4070100.27</v>
          </cell>
          <cell r="BA218">
            <v>18945747.119999997</v>
          </cell>
          <cell r="BB218">
            <v>20480005.74</v>
          </cell>
        </row>
        <row r="219">
          <cell r="AY219">
            <v>-4070100.27</v>
          </cell>
          <cell r="AZ219">
            <v>-5701048.26</v>
          </cell>
          <cell r="BA219">
            <v>-19530769.08</v>
          </cell>
          <cell r="BB219">
            <v>-20745910.79</v>
          </cell>
        </row>
        <row r="220">
          <cell r="AY220">
            <v>-1540.01</v>
          </cell>
          <cell r="AZ220">
            <v>-1512.2700000000002</v>
          </cell>
          <cell r="BA220">
            <v>-822.28</v>
          </cell>
          <cell r="BB220">
            <v>-5520.45</v>
          </cell>
        </row>
        <row r="221">
          <cell r="AY221" t="str">
            <v>----------------</v>
          </cell>
          <cell r="AZ221" t="str">
            <v>----------------</v>
          </cell>
          <cell r="BA221" t="str">
            <v>----------------</v>
          </cell>
          <cell r="BB221" t="str">
            <v>----------------</v>
          </cell>
          <cell r="BD221" t="str">
            <v>----------------</v>
          </cell>
          <cell r="BE221" t="str">
            <v>----------------</v>
          </cell>
          <cell r="BF221" t="str">
            <v>----------------</v>
          </cell>
          <cell r="BG221" t="str">
            <v>----------------</v>
          </cell>
        </row>
        <row r="222">
          <cell r="AY222">
            <v>7271255.989999998</v>
          </cell>
          <cell r="AZ222">
            <v>8564629.71</v>
          </cell>
          <cell r="BA222">
            <v>8782949.200000001</v>
          </cell>
          <cell r="BB222">
            <v>11251885.54</v>
          </cell>
        </row>
        <row r="223">
          <cell r="AY223">
            <v>0</v>
          </cell>
          <cell r="AZ223">
            <v>0</v>
          </cell>
          <cell r="BA223">
            <v>0</v>
          </cell>
          <cell r="BB223">
            <v>0</v>
          </cell>
        </row>
        <row r="224">
          <cell r="AY224">
            <v>1951085.06</v>
          </cell>
          <cell r="AZ224">
            <v>0</v>
          </cell>
          <cell r="BA224">
            <v>0</v>
          </cell>
          <cell r="BB224">
            <v>100514</v>
          </cell>
        </row>
        <row r="225">
          <cell r="AY225">
            <v>1477.5</v>
          </cell>
          <cell r="AZ225">
            <v>0</v>
          </cell>
          <cell r="BA225">
            <v>0</v>
          </cell>
          <cell r="BB225">
            <v>0</v>
          </cell>
        </row>
        <row r="226">
          <cell r="AY226">
            <v>0</v>
          </cell>
          <cell r="AZ226">
            <v>0</v>
          </cell>
          <cell r="BA226">
            <v>0</v>
          </cell>
          <cell r="BB226">
            <v>0</v>
          </cell>
        </row>
        <row r="227">
          <cell r="AY227">
            <v>0</v>
          </cell>
          <cell r="AZ227">
            <v>0</v>
          </cell>
          <cell r="BA227">
            <v>0</v>
          </cell>
          <cell r="BB227">
            <v>0</v>
          </cell>
        </row>
        <row r="228">
          <cell r="AY228">
            <v>1305360.92</v>
          </cell>
          <cell r="AZ228">
            <v>3460558.72</v>
          </cell>
          <cell r="BA228">
            <v>8182871.83</v>
          </cell>
          <cell r="BB228">
            <v>7293895.039999999</v>
          </cell>
        </row>
        <row r="229">
          <cell r="AY229">
            <v>-3460558.72</v>
          </cell>
          <cell r="AZ229">
            <v>-2919027.81</v>
          </cell>
          <cell r="BA229">
            <v>-7704315.379999999</v>
          </cell>
          <cell r="BB229">
            <v>-7266415.89</v>
          </cell>
        </row>
        <row r="230">
          <cell r="AY230">
            <v>1580.8400000000001</v>
          </cell>
          <cell r="AZ230">
            <v>1000</v>
          </cell>
          <cell r="BA230">
            <v>885.61</v>
          </cell>
          <cell r="BB230">
            <v>-30448.77</v>
          </cell>
        </row>
        <row r="231">
          <cell r="AY231">
            <v>46.6</v>
          </cell>
          <cell r="AZ231">
            <v>726</v>
          </cell>
          <cell r="BA231">
            <v>0</v>
          </cell>
          <cell r="BB231">
            <v>0</v>
          </cell>
        </row>
        <row r="232">
          <cell r="AY232">
            <v>0</v>
          </cell>
          <cell r="AZ232">
            <v>1069.75</v>
          </cell>
          <cell r="BA232">
            <v>0</v>
          </cell>
          <cell r="BB232">
            <v>0</v>
          </cell>
        </row>
        <row r="233">
          <cell r="AY233">
            <v>0</v>
          </cell>
          <cell r="AZ233">
            <v>20</v>
          </cell>
          <cell r="BA233">
            <v>0</v>
          </cell>
          <cell r="BB233">
            <v>0</v>
          </cell>
        </row>
        <row r="234">
          <cell r="AY234">
            <v>1105.96</v>
          </cell>
          <cell r="AZ234">
            <v>0</v>
          </cell>
          <cell r="BA234">
            <v>0</v>
          </cell>
          <cell r="BB234">
            <v>0</v>
          </cell>
        </row>
        <row r="235">
          <cell r="AY235">
            <v>720</v>
          </cell>
          <cell r="AZ235">
            <v>0</v>
          </cell>
          <cell r="BA235">
            <v>0</v>
          </cell>
          <cell r="BB235">
            <v>0</v>
          </cell>
        </row>
        <row r="236">
          <cell r="AY236" t="str">
            <v>----------------</v>
          </cell>
          <cell r="AZ236" t="str">
            <v>----------------</v>
          </cell>
          <cell r="BA236" t="str">
            <v>----------------</v>
          </cell>
          <cell r="BB236" t="str">
            <v>----------------</v>
          </cell>
          <cell r="BD236" t="str">
            <v>----------------</v>
          </cell>
          <cell r="BE236" t="str">
            <v>----------------</v>
          </cell>
          <cell r="BF236" t="str">
            <v>----------------</v>
          </cell>
          <cell r="BG236" t="str">
            <v>----------------</v>
          </cell>
        </row>
        <row r="237">
          <cell r="AY237">
            <v>-199181.84</v>
          </cell>
          <cell r="AZ237">
            <v>544346.66</v>
          </cell>
          <cell r="BA237">
            <v>479442.06</v>
          </cell>
          <cell r="BB237">
            <v>97544.38</v>
          </cell>
        </row>
        <row r="238">
          <cell r="AY238">
            <v>0</v>
          </cell>
          <cell r="AZ238">
            <v>0</v>
          </cell>
          <cell r="BA238">
            <v>0</v>
          </cell>
          <cell r="BB238">
            <v>0</v>
          </cell>
        </row>
        <row r="239">
          <cell r="AY239">
            <v>122084.3</v>
          </cell>
          <cell r="AZ239">
            <v>168822.3</v>
          </cell>
          <cell r="BA239">
            <v>149933.85</v>
          </cell>
          <cell r="BB239">
            <v>134708.78</v>
          </cell>
        </row>
        <row r="240">
          <cell r="AY240">
            <v>353</v>
          </cell>
          <cell r="AZ240">
            <v>2846</v>
          </cell>
          <cell r="BA240">
            <v>2202</v>
          </cell>
          <cell r="BB240">
            <v>806</v>
          </cell>
        </row>
        <row r="241">
          <cell r="AY241">
            <v>0</v>
          </cell>
          <cell r="AZ241">
            <v>0</v>
          </cell>
          <cell r="BA241">
            <v>0</v>
          </cell>
          <cell r="BB241">
            <v>0</v>
          </cell>
        </row>
        <row r="242">
          <cell r="AY242">
            <v>0</v>
          </cell>
          <cell r="AZ242">
            <v>0</v>
          </cell>
          <cell r="BA242">
            <v>0</v>
          </cell>
          <cell r="BB242">
            <v>0</v>
          </cell>
        </row>
        <row r="243">
          <cell r="AY243" t="str">
            <v>----------------</v>
          </cell>
          <cell r="AZ243" t="str">
            <v>----------------</v>
          </cell>
          <cell r="BA243" t="str">
            <v>----------------</v>
          </cell>
          <cell r="BB243" t="str">
            <v>----------------</v>
          </cell>
          <cell r="BD243" t="str">
            <v>----------------</v>
          </cell>
          <cell r="BE243" t="str">
            <v>----------------</v>
          </cell>
          <cell r="BF243" t="str">
            <v>----------------</v>
          </cell>
          <cell r="BG243" t="str">
            <v>----------------</v>
          </cell>
        </row>
        <row r="244">
          <cell r="AY244">
            <v>122437.3</v>
          </cell>
          <cell r="AZ244">
            <v>171668.3</v>
          </cell>
          <cell r="BA244">
            <v>152135.85</v>
          </cell>
          <cell r="BB244">
            <v>135514.78</v>
          </cell>
        </row>
        <row r="245">
          <cell r="AY245">
            <v>0</v>
          </cell>
          <cell r="AZ245">
            <v>0</v>
          </cell>
          <cell r="BA245">
            <v>0</v>
          </cell>
          <cell r="BB245">
            <v>0</v>
          </cell>
        </row>
        <row r="246">
          <cell r="AY246">
            <v>0</v>
          </cell>
          <cell r="AZ246">
            <v>0</v>
          </cell>
          <cell r="BA246">
            <v>0</v>
          </cell>
          <cell r="BB246">
            <v>0</v>
          </cell>
        </row>
        <row r="247">
          <cell r="AY247">
            <v>52559.59</v>
          </cell>
          <cell r="AZ247">
            <v>71825.29999999999</v>
          </cell>
          <cell r="BA247">
            <v>56189.85</v>
          </cell>
          <cell r="BB247">
            <v>68712.9</v>
          </cell>
        </row>
        <row r="248">
          <cell r="AY248">
            <v>6414</v>
          </cell>
          <cell r="AZ248">
            <v>10758</v>
          </cell>
          <cell r="BA248">
            <v>6298.1</v>
          </cell>
          <cell r="BB248">
            <v>7918.400000000001</v>
          </cell>
        </row>
        <row r="249">
          <cell r="AY249">
            <v>742.7</v>
          </cell>
          <cell r="AZ249">
            <v>962.9999999999999</v>
          </cell>
          <cell r="BA249">
            <v>1107.15</v>
          </cell>
          <cell r="BB249">
            <v>1295.5</v>
          </cell>
        </row>
        <row r="250">
          <cell r="AY250">
            <v>0</v>
          </cell>
          <cell r="AZ250">
            <v>51.4</v>
          </cell>
          <cell r="BA250">
            <v>99.10000000000001</v>
          </cell>
          <cell r="BB250">
            <v>1501</v>
          </cell>
        </row>
        <row r="251">
          <cell r="AY251">
            <v>700</v>
          </cell>
          <cell r="AZ251">
            <v>600</v>
          </cell>
          <cell r="BA251">
            <v>420</v>
          </cell>
          <cell r="BB251">
            <v>510</v>
          </cell>
        </row>
        <row r="252">
          <cell r="AY252">
            <v>4500</v>
          </cell>
          <cell r="AZ252">
            <v>13551</v>
          </cell>
          <cell r="BA252">
            <v>8900.4</v>
          </cell>
          <cell r="BB252">
            <v>12900</v>
          </cell>
        </row>
        <row r="253">
          <cell r="AY253">
            <v>132</v>
          </cell>
          <cell r="AZ253">
            <v>340</v>
          </cell>
          <cell r="BA253">
            <v>993</v>
          </cell>
          <cell r="BB253">
            <v>711</v>
          </cell>
        </row>
        <row r="254">
          <cell r="AY254">
            <v>1070</v>
          </cell>
          <cell r="AZ254">
            <v>1470.4</v>
          </cell>
          <cell r="BA254">
            <v>39817.22</v>
          </cell>
          <cell r="BB254">
            <v>2090</v>
          </cell>
        </row>
        <row r="255">
          <cell r="AY255">
            <v>525.72</v>
          </cell>
          <cell r="AZ255">
            <v>707.94</v>
          </cell>
          <cell r="BA255">
            <v>836.8499999999999</v>
          </cell>
          <cell r="BB255">
            <v>832.1299999999999</v>
          </cell>
        </row>
        <row r="256">
          <cell r="AY256">
            <v>180.8</v>
          </cell>
          <cell r="AZ256">
            <v>125.39999999999999</v>
          </cell>
          <cell r="BA256">
            <v>1329.52</v>
          </cell>
          <cell r="BB256">
            <v>3072.96</v>
          </cell>
        </row>
        <row r="257">
          <cell r="AY257">
            <v>0</v>
          </cell>
          <cell r="AZ257">
            <v>0</v>
          </cell>
          <cell r="BA257">
            <v>0</v>
          </cell>
          <cell r="BB257">
            <v>0</v>
          </cell>
        </row>
        <row r="258">
          <cell r="AY258">
            <v>212351</v>
          </cell>
          <cell r="AZ258">
            <v>155922</v>
          </cell>
          <cell r="BA258">
            <v>39668.7</v>
          </cell>
          <cell r="BB258">
            <v>169311.25</v>
          </cell>
        </row>
        <row r="259">
          <cell r="AY259">
            <v>10500</v>
          </cell>
          <cell r="AZ259">
            <v>10500</v>
          </cell>
          <cell r="BA259">
            <v>10500</v>
          </cell>
          <cell r="BB259">
            <v>10500</v>
          </cell>
        </row>
        <row r="260">
          <cell r="AY260">
            <v>918.75</v>
          </cell>
          <cell r="AZ260">
            <v>918.75</v>
          </cell>
          <cell r="BA260">
            <v>918.75</v>
          </cell>
          <cell r="BB260">
            <v>918.75</v>
          </cell>
        </row>
        <row r="261">
          <cell r="AY261">
            <v>1694.6599999999999</v>
          </cell>
          <cell r="AZ261">
            <v>4231.51</v>
          </cell>
          <cell r="BA261">
            <v>1330.71</v>
          </cell>
          <cell r="BB261">
            <v>379.31000000000006</v>
          </cell>
        </row>
        <row r="262">
          <cell r="AY262">
            <v>450</v>
          </cell>
          <cell r="AZ262">
            <v>835.5</v>
          </cell>
          <cell r="BA262">
            <v>-450</v>
          </cell>
          <cell r="BB262">
            <v>241.57999999999998</v>
          </cell>
        </row>
        <row r="263">
          <cell r="AY263">
            <v>14144.73</v>
          </cell>
          <cell r="AZ263">
            <v>8440.17</v>
          </cell>
          <cell r="BA263">
            <v>-7860.970000000001</v>
          </cell>
          <cell r="BB263">
            <v>10079.310000000001</v>
          </cell>
        </row>
        <row r="264">
          <cell r="AY264">
            <v>2682</v>
          </cell>
          <cell r="AZ264">
            <v>7610.5</v>
          </cell>
          <cell r="BA264">
            <v>46212.89</v>
          </cell>
          <cell r="BB264">
            <v>-8000</v>
          </cell>
        </row>
        <row r="265">
          <cell r="AY265">
            <v>40455</v>
          </cell>
          <cell r="AZ265">
            <v>45669.8</v>
          </cell>
          <cell r="BA265">
            <v>95596.55</v>
          </cell>
          <cell r="BB265">
            <v>-21602.5</v>
          </cell>
        </row>
        <row r="266">
          <cell r="AY266">
            <v>34059.5</v>
          </cell>
          <cell r="AZ266">
            <v>4784.8</v>
          </cell>
          <cell r="BA266">
            <v>6401.05</v>
          </cell>
          <cell r="BB266">
            <v>2791.56</v>
          </cell>
        </row>
        <row r="267">
          <cell r="AY267">
            <v>11664.11</v>
          </cell>
          <cell r="AZ267">
            <v>16844.08</v>
          </cell>
          <cell r="BA267">
            <v>46471.47</v>
          </cell>
          <cell r="BB267">
            <v>13689.990000000002</v>
          </cell>
        </row>
        <row r="268">
          <cell r="AY268">
            <v>59952.509999999995</v>
          </cell>
          <cell r="AZ268">
            <v>155698.95</v>
          </cell>
          <cell r="BA268">
            <v>186914.39</v>
          </cell>
          <cell r="BB268">
            <v>136245.09</v>
          </cell>
        </row>
        <row r="269">
          <cell r="AY269">
            <v>3570</v>
          </cell>
          <cell r="AZ269">
            <v>8400</v>
          </cell>
          <cell r="BA269">
            <v>3360</v>
          </cell>
          <cell r="BB269">
            <v>12874.5</v>
          </cell>
        </row>
        <row r="270">
          <cell r="AY270">
            <v>751.6</v>
          </cell>
          <cell r="AZ270">
            <v>2962.96</v>
          </cell>
          <cell r="BA270">
            <v>51363.96000000001</v>
          </cell>
          <cell r="BB270">
            <v>27289.41</v>
          </cell>
        </row>
        <row r="271">
          <cell r="AY271">
            <v>351.52</v>
          </cell>
          <cell r="AZ271">
            <v>0</v>
          </cell>
          <cell r="BA271">
            <v>126502.15</v>
          </cell>
          <cell r="BB271">
            <v>15709.529999999999</v>
          </cell>
        </row>
        <row r="272">
          <cell r="AY272">
            <v>-1035.21</v>
          </cell>
          <cell r="AZ272">
            <v>1346.2</v>
          </cell>
          <cell r="BA272">
            <v>108077.14</v>
          </cell>
          <cell r="BB272">
            <v>12529.2</v>
          </cell>
        </row>
        <row r="273">
          <cell r="AY273">
            <v>0</v>
          </cell>
          <cell r="AZ273">
            <v>0</v>
          </cell>
          <cell r="BA273">
            <v>0</v>
          </cell>
          <cell r="BB273">
            <v>0</v>
          </cell>
        </row>
        <row r="274">
          <cell r="AY274">
            <v>0</v>
          </cell>
          <cell r="AZ274">
            <v>266.7</v>
          </cell>
          <cell r="BA274">
            <v>18063.11</v>
          </cell>
          <cell r="BB274">
            <v>0</v>
          </cell>
        </row>
        <row r="275">
          <cell r="AY275">
            <v>164.1</v>
          </cell>
          <cell r="AZ275">
            <v>280.95</v>
          </cell>
          <cell r="BA275">
            <v>1591.82</v>
          </cell>
          <cell r="BB275">
            <v>210.26</v>
          </cell>
        </row>
        <row r="276">
          <cell r="AY276">
            <v>0</v>
          </cell>
          <cell r="AZ276">
            <v>0</v>
          </cell>
          <cell r="BA276">
            <v>0</v>
          </cell>
          <cell r="BB276">
            <v>0</v>
          </cell>
        </row>
        <row r="277">
          <cell r="AY277">
            <v>2569.2</v>
          </cell>
          <cell r="AZ277">
            <v>256.19</v>
          </cell>
          <cell r="BA277">
            <v>3345.18</v>
          </cell>
          <cell r="BB277">
            <v>492.2</v>
          </cell>
        </row>
        <row r="278">
          <cell r="AY278">
            <v>15466</v>
          </cell>
          <cell r="AZ278">
            <v>42649.8</v>
          </cell>
          <cell r="BA278">
            <v>46846.08</v>
          </cell>
          <cell r="BB278">
            <v>68424.37</v>
          </cell>
        </row>
        <row r="279">
          <cell r="AY279">
            <v>8121.03</v>
          </cell>
          <cell r="AZ279">
            <v>8413.91</v>
          </cell>
          <cell r="BA279">
            <v>14390.09</v>
          </cell>
          <cell r="BB279">
            <v>12010.21</v>
          </cell>
        </row>
        <row r="280">
          <cell r="AY280">
            <v>0</v>
          </cell>
          <cell r="AZ280">
            <v>0</v>
          </cell>
          <cell r="BA280">
            <v>18160.86</v>
          </cell>
          <cell r="BB280">
            <v>36318.94</v>
          </cell>
        </row>
        <row r="281">
          <cell r="AY281">
            <v>4698</v>
          </cell>
          <cell r="AZ281">
            <v>3152.5</v>
          </cell>
          <cell r="BA281">
            <v>4790</v>
          </cell>
          <cell r="BB281">
            <v>16671.8</v>
          </cell>
        </row>
        <row r="282">
          <cell r="AY282">
            <v>4880.41</v>
          </cell>
          <cell r="AZ282">
            <v>6240.66</v>
          </cell>
          <cell r="BA282">
            <v>10161.34</v>
          </cell>
          <cell r="BB282">
            <v>7500.210000000001</v>
          </cell>
        </row>
        <row r="283">
          <cell r="AY283">
            <v>0</v>
          </cell>
          <cell r="AZ283">
            <v>280</v>
          </cell>
          <cell r="BA283">
            <v>890</v>
          </cell>
          <cell r="BB283">
            <v>800</v>
          </cell>
        </row>
        <row r="284">
          <cell r="AY284">
            <v>0</v>
          </cell>
          <cell r="AZ284">
            <v>590</v>
          </cell>
          <cell r="BA284">
            <v>850</v>
          </cell>
          <cell r="BB284">
            <v>300</v>
          </cell>
        </row>
        <row r="285">
          <cell r="AY285">
            <v>1900</v>
          </cell>
          <cell r="AZ285">
            <v>2300</v>
          </cell>
          <cell r="BA285">
            <v>0</v>
          </cell>
          <cell r="BB285">
            <v>0</v>
          </cell>
        </row>
        <row r="286">
          <cell r="AY286">
            <v>21131.65</v>
          </cell>
          <cell r="AZ286">
            <v>34634.94</v>
          </cell>
          <cell r="BA286">
            <v>33189.96</v>
          </cell>
          <cell r="BB286">
            <v>32834.58</v>
          </cell>
        </row>
        <row r="287">
          <cell r="AY287">
            <v>4996.65</v>
          </cell>
          <cell r="AZ287">
            <v>5625.66</v>
          </cell>
          <cell r="BA287">
            <v>6033.950000000001</v>
          </cell>
          <cell r="BB287">
            <v>21721.129999999997</v>
          </cell>
        </row>
        <row r="288">
          <cell r="AY288">
            <v>0</v>
          </cell>
          <cell r="AZ288">
            <v>0</v>
          </cell>
          <cell r="BA288">
            <v>6763.68</v>
          </cell>
          <cell r="BB288">
            <v>2181.25</v>
          </cell>
        </row>
        <row r="289">
          <cell r="AY289" t="str">
            <v>----------------</v>
          </cell>
          <cell r="AZ289" t="str">
            <v>----------------</v>
          </cell>
          <cell r="BA289" t="str">
            <v>----------------</v>
          </cell>
          <cell r="BB289" t="str">
            <v>----------------</v>
          </cell>
          <cell r="BD289" t="str">
            <v>----------------</v>
          </cell>
          <cell r="BE289" t="str">
            <v>----------------</v>
          </cell>
          <cell r="BF289" t="str">
            <v>----------------</v>
          </cell>
          <cell r="BG289" t="str">
            <v>----------------</v>
          </cell>
        </row>
        <row r="290">
          <cell r="AY290">
            <v>514909.38999999996</v>
          </cell>
          <cell r="AZ290">
            <v>580810.84</v>
          </cell>
          <cell r="BA290">
            <v>1046576.49</v>
          </cell>
          <cell r="BB290">
            <v>760647.82</v>
          </cell>
        </row>
        <row r="291">
          <cell r="AY291">
            <v>0</v>
          </cell>
          <cell r="AZ291">
            <v>0</v>
          </cell>
          <cell r="BA291">
            <v>0</v>
          </cell>
          <cell r="BB291">
            <v>0</v>
          </cell>
        </row>
        <row r="292">
          <cell r="AY292">
            <v>0.020000000004074536</v>
          </cell>
          <cell r="AZ292">
            <v>0</v>
          </cell>
          <cell r="BA292">
            <v>0</v>
          </cell>
          <cell r="BB292">
            <v>0</v>
          </cell>
        </row>
        <row r="293">
          <cell r="AY293">
            <v>77583.38</v>
          </cell>
          <cell r="AZ293">
            <v>112085.75</v>
          </cell>
          <cell r="BA293">
            <v>72814.53</v>
          </cell>
          <cell r="BB293">
            <v>149864.54</v>
          </cell>
        </row>
        <row r="294">
          <cell r="AY294">
            <v>172360.82</v>
          </cell>
          <cell r="AZ294">
            <v>213953.37</v>
          </cell>
          <cell r="BA294">
            <v>221449.09</v>
          </cell>
          <cell r="BB294">
            <v>162183.94</v>
          </cell>
        </row>
        <row r="295">
          <cell r="AY295">
            <v>792</v>
          </cell>
          <cell r="AZ295">
            <v>1174</v>
          </cell>
          <cell r="BA295">
            <v>1404</v>
          </cell>
          <cell r="BB295">
            <v>0</v>
          </cell>
        </row>
        <row r="296">
          <cell r="AY296">
            <v>103.3</v>
          </cell>
          <cell r="AZ296">
            <v>154.95</v>
          </cell>
          <cell r="BA296">
            <v>154.95</v>
          </cell>
          <cell r="BB296">
            <v>0</v>
          </cell>
        </row>
        <row r="297">
          <cell r="AY297">
            <v>0</v>
          </cell>
          <cell r="AZ297">
            <v>0</v>
          </cell>
          <cell r="BA297">
            <v>0</v>
          </cell>
          <cell r="BB297">
            <v>0</v>
          </cell>
        </row>
        <row r="298">
          <cell r="AY298">
            <v>0</v>
          </cell>
          <cell r="AZ298">
            <v>0</v>
          </cell>
          <cell r="BA298">
            <v>0</v>
          </cell>
          <cell r="BB298">
            <v>0</v>
          </cell>
        </row>
        <row r="299">
          <cell r="AY299">
            <v>0</v>
          </cell>
          <cell r="AZ299">
            <v>22380</v>
          </cell>
          <cell r="BA299">
            <v>900</v>
          </cell>
          <cell r="BB299">
            <v>39744.8</v>
          </cell>
        </row>
        <row r="300">
          <cell r="AY300">
            <v>4756.5</v>
          </cell>
          <cell r="AZ300">
            <v>7601.47</v>
          </cell>
          <cell r="BA300">
            <v>8022.629999999999</v>
          </cell>
          <cell r="BB300">
            <v>13455.74</v>
          </cell>
        </row>
        <row r="301">
          <cell r="AY301">
            <v>0</v>
          </cell>
          <cell r="AZ301">
            <v>0</v>
          </cell>
          <cell r="BA301">
            <v>0</v>
          </cell>
          <cell r="BB301">
            <v>0</v>
          </cell>
        </row>
        <row r="302">
          <cell r="AY302">
            <v>66</v>
          </cell>
          <cell r="AZ302">
            <v>97.73</v>
          </cell>
          <cell r="BA302">
            <v>99</v>
          </cell>
          <cell r="BB302">
            <v>0</v>
          </cell>
        </row>
        <row r="303">
          <cell r="AY303">
            <v>0</v>
          </cell>
          <cell r="AZ303">
            <v>0</v>
          </cell>
          <cell r="BA303">
            <v>0</v>
          </cell>
          <cell r="BB303">
            <v>0</v>
          </cell>
        </row>
        <row r="304">
          <cell r="AY304">
            <v>852.25</v>
          </cell>
          <cell r="AZ304">
            <v>1427.35</v>
          </cell>
          <cell r="BA304">
            <v>5290.01</v>
          </cell>
          <cell r="BB304">
            <v>0</v>
          </cell>
        </row>
        <row r="305">
          <cell r="AY305">
            <v>0</v>
          </cell>
          <cell r="AZ305">
            <v>0</v>
          </cell>
          <cell r="BA305">
            <v>0</v>
          </cell>
          <cell r="BB305">
            <v>0</v>
          </cell>
        </row>
        <row r="306">
          <cell r="AY306">
            <v>1805.89</v>
          </cell>
          <cell r="AZ306">
            <v>5462.76</v>
          </cell>
          <cell r="BA306">
            <v>4904.77</v>
          </cell>
          <cell r="BB306">
            <v>9331.01</v>
          </cell>
        </row>
        <row r="307">
          <cell r="AY307">
            <v>16014.61</v>
          </cell>
          <cell r="AZ307">
            <v>16057.650000000001</v>
          </cell>
          <cell r="BA307">
            <v>15989.61</v>
          </cell>
          <cell r="BB307">
            <v>15699.619999999999</v>
          </cell>
        </row>
        <row r="308">
          <cell r="AY308">
            <v>3392.19</v>
          </cell>
          <cell r="AZ308">
            <v>3401.31</v>
          </cell>
          <cell r="BA308">
            <v>17560.39</v>
          </cell>
          <cell r="BB308">
            <v>3242.1499999999996</v>
          </cell>
        </row>
        <row r="309">
          <cell r="AY309">
            <v>695.5</v>
          </cell>
          <cell r="AZ309">
            <v>688.02</v>
          </cell>
          <cell r="BA309">
            <v>5688.790000000001</v>
          </cell>
          <cell r="BB309">
            <v>4563.85</v>
          </cell>
        </row>
        <row r="310">
          <cell r="AY310">
            <v>0</v>
          </cell>
          <cell r="AZ310">
            <v>0</v>
          </cell>
          <cell r="BA310">
            <v>0</v>
          </cell>
          <cell r="BB310">
            <v>0</v>
          </cell>
        </row>
        <row r="311">
          <cell r="AY311">
            <v>48046.57000000001</v>
          </cell>
          <cell r="AZ311">
            <v>41028.07</v>
          </cell>
          <cell r="BA311">
            <v>51418.17</v>
          </cell>
          <cell r="BB311">
            <v>54387.05</v>
          </cell>
        </row>
        <row r="312">
          <cell r="AY312">
            <v>0</v>
          </cell>
          <cell r="AZ312">
            <v>0</v>
          </cell>
          <cell r="BA312">
            <v>0</v>
          </cell>
          <cell r="BB312">
            <v>0</v>
          </cell>
        </row>
        <row r="313">
          <cell r="AY313">
            <v>20.54</v>
          </cell>
          <cell r="AZ313">
            <v>0</v>
          </cell>
          <cell r="BA313">
            <v>0</v>
          </cell>
          <cell r="BB313">
            <v>9.14</v>
          </cell>
        </row>
        <row r="314">
          <cell r="AY314">
            <v>3987.81</v>
          </cell>
          <cell r="AZ314">
            <v>9362.71</v>
          </cell>
          <cell r="BA314">
            <v>3110.7599999999998</v>
          </cell>
          <cell r="BB314">
            <v>7736.7</v>
          </cell>
        </row>
        <row r="315">
          <cell r="AY315">
            <v>103215.81</v>
          </cell>
          <cell r="AZ315">
            <v>51217.509999999995</v>
          </cell>
          <cell r="BA315">
            <v>152561.57</v>
          </cell>
          <cell r="BB315">
            <v>230651.38999999998</v>
          </cell>
        </row>
        <row r="316">
          <cell r="AY316">
            <v>0</v>
          </cell>
          <cell r="AZ316">
            <v>0</v>
          </cell>
          <cell r="BA316">
            <v>0</v>
          </cell>
          <cell r="BB316">
            <v>221.9</v>
          </cell>
        </row>
        <row r="317">
          <cell r="AY317">
            <v>0</v>
          </cell>
          <cell r="AZ317">
            <v>0</v>
          </cell>
          <cell r="BA317">
            <v>0</v>
          </cell>
          <cell r="BB317">
            <v>1609.84</v>
          </cell>
        </row>
        <row r="318">
          <cell r="AY318">
            <v>200</v>
          </cell>
          <cell r="AZ318">
            <v>0</v>
          </cell>
          <cell r="BA318">
            <v>0</v>
          </cell>
          <cell r="BB318">
            <v>0</v>
          </cell>
        </row>
        <row r="319">
          <cell r="AY319">
            <v>227054.19</v>
          </cell>
          <cell r="AZ319">
            <v>-5000</v>
          </cell>
          <cell r="BA319">
            <v>-5000</v>
          </cell>
          <cell r="BB319">
            <v>0</v>
          </cell>
        </row>
        <row r="320">
          <cell r="AY320">
            <v>489235.19999999995</v>
          </cell>
          <cell r="AZ320">
            <v>336387.20999999996</v>
          </cell>
          <cell r="BA320">
            <v>347357.83999999997</v>
          </cell>
          <cell r="BB320">
            <v>1094070.59</v>
          </cell>
        </row>
        <row r="321">
          <cell r="AY321">
            <v>15523.109999999999</v>
          </cell>
          <cell r="AZ321">
            <v>11978.470000000001</v>
          </cell>
          <cell r="BA321">
            <v>8907.779999999999</v>
          </cell>
          <cell r="BB321">
            <v>37420.649999999994</v>
          </cell>
        </row>
        <row r="322">
          <cell r="AY322">
            <v>16336.7</v>
          </cell>
          <cell r="AZ322">
            <v>50937.76000000001</v>
          </cell>
          <cell r="BA322">
            <v>60185.990000000005</v>
          </cell>
          <cell r="BB322">
            <v>101099.20999999999</v>
          </cell>
        </row>
        <row r="323">
          <cell r="AY323" t="str">
            <v>----------------</v>
          </cell>
          <cell r="AZ323" t="str">
            <v>----------------</v>
          </cell>
          <cell r="BA323" t="str">
            <v>----------------</v>
          </cell>
          <cell r="BB323" t="str">
            <v>----------------</v>
          </cell>
          <cell r="BD323" t="str">
            <v>----------------</v>
          </cell>
          <cell r="BE323" t="str">
            <v>----------------</v>
          </cell>
          <cell r="BF323" t="str">
            <v>----------------</v>
          </cell>
          <cell r="BG323" t="str">
            <v>----------------</v>
          </cell>
        </row>
        <row r="324">
          <cell r="AY324">
            <v>1182042.39</v>
          </cell>
          <cell r="AZ324">
            <v>880396.09</v>
          </cell>
          <cell r="BA324">
            <v>972819.88</v>
          </cell>
          <cell r="BB324">
            <v>1925292.1199999999</v>
          </cell>
        </row>
        <row r="325">
          <cell r="AY325">
            <v>0</v>
          </cell>
          <cell r="AZ325">
            <v>2269.65</v>
          </cell>
          <cell r="BA325">
            <v>7478.950000000001</v>
          </cell>
          <cell r="BB325">
            <v>6138.95</v>
          </cell>
        </row>
        <row r="326">
          <cell r="AY326">
            <v>0</v>
          </cell>
          <cell r="AZ326">
            <v>0</v>
          </cell>
          <cell r="BA326">
            <v>0</v>
          </cell>
          <cell r="BB326">
            <v>0</v>
          </cell>
        </row>
        <row r="327">
          <cell r="AY327">
            <v>0</v>
          </cell>
          <cell r="AZ327">
            <v>0</v>
          </cell>
          <cell r="BA327">
            <v>0</v>
          </cell>
          <cell r="BB327">
            <v>0</v>
          </cell>
        </row>
        <row r="328">
          <cell r="AY328">
            <v>0</v>
          </cell>
          <cell r="AZ328">
            <v>0</v>
          </cell>
          <cell r="BA328">
            <v>0</v>
          </cell>
          <cell r="BB328">
            <v>0</v>
          </cell>
        </row>
        <row r="329">
          <cell r="AY329">
            <v>0</v>
          </cell>
          <cell r="AZ329">
            <v>0</v>
          </cell>
          <cell r="BA329">
            <v>0</v>
          </cell>
          <cell r="BB329">
            <v>0</v>
          </cell>
        </row>
        <row r="330">
          <cell r="AY330">
            <v>7759.04</v>
          </cell>
          <cell r="AZ330">
            <v>45388.14</v>
          </cell>
          <cell r="BA330">
            <v>5766.2</v>
          </cell>
          <cell r="BB330">
            <v>31692.2</v>
          </cell>
        </row>
        <row r="331">
          <cell r="AY331">
            <v>694.13</v>
          </cell>
          <cell r="AZ331">
            <v>0</v>
          </cell>
          <cell r="BA331">
            <v>67.81</v>
          </cell>
          <cell r="BB331">
            <v>0</v>
          </cell>
        </row>
        <row r="332">
          <cell r="AY332">
            <v>0</v>
          </cell>
          <cell r="AZ332">
            <v>0</v>
          </cell>
          <cell r="BA332">
            <v>0</v>
          </cell>
          <cell r="BB332">
            <v>0</v>
          </cell>
        </row>
        <row r="333">
          <cell r="AY333">
            <v>0</v>
          </cell>
          <cell r="AZ333">
            <v>0</v>
          </cell>
          <cell r="BA333">
            <v>10</v>
          </cell>
          <cell r="BB333">
            <v>0</v>
          </cell>
        </row>
        <row r="334">
          <cell r="AY334">
            <v>56386.58</v>
          </cell>
          <cell r="AZ334">
            <v>1367.42</v>
          </cell>
          <cell r="BA334">
            <v>-1367.420000000002</v>
          </cell>
          <cell r="BB334">
            <v>128483.18</v>
          </cell>
        </row>
        <row r="335">
          <cell r="AY335">
            <v>0</v>
          </cell>
          <cell r="AZ335">
            <v>0</v>
          </cell>
          <cell r="BA335">
            <v>0</v>
          </cell>
          <cell r="BB335">
            <v>0</v>
          </cell>
        </row>
        <row r="336">
          <cell r="AY336">
            <v>21610.63</v>
          </cell>
          <cell r="AZ336">
            <v>41298.54</v>
          </cell>
          <cell r="BA336">
            <v>-43321.729999999996</v>
          </cell>
          <cell r="BB336">
            <v>6922.07</v>
          </cell>
          <cell r="BD336" t="str">
            <v>----------------</v>
          </cell>
          <cell r="BE336" t="str">
            <v>----------------</v>
          </cell>
          <cell r="BF336" t="str">
            <v>----------------</v>
          </cell>
          <cell r="BG336" t="str">
            <v>----------------</v>
          </cell>
        </row>
        <row r="337">
          <cell r="AY337">
            <v>86450.37999999999</v>
          </cell>
          <cell r="AZ337">
            <v>88054.1</v>
          </cell>
          <cell r="BA337">
            <v>-38845.14</v>
          </cell>
          <cell r="BB337">
            <v>167097.44999999998</v>
          </cell>
        </row>
        <row r="338">
          <cell r="AY338" t="str">
            <v>----------------</v>
          </cell>
          <cell r="AZ338" t="str">
            <v>----------------</v>
          </cell>
          <cell r="BA338" t="str">
            <v>----------------</v>
          </cell>
          <cell r="BB338" t="str">
            <v>----------------</v>
          </cell>
          <cell r="BD338" t="str">
            <v>----------------</v>
          </cell>
          <cell r="BE338" t="str">
            <v>----------------</v>
          </cell>
          <cell r="BF338" t="str">
            <v>----------------</v>
          </cell>
          <cell r="BG338" t="str">
            <v>----------------</v>
          </cell>
        </row>
        <row r="339">
          <cell r="AY339">
            <v>1785787.31</v>
          </cell>
          <cell r="AZ339">
            <v>1582363.72</v>
          </cell>
          <cell r="BA339">
            <v>1994234.62</v>
          </cell>
          <cell r="BB339">
            <v>2794250.5999999996</v>
          </cell>
        </row>
        <row r="340">
          <cell r="AY340">
            <v>0</v>
          </cell>
          <cell r="AZ340">
            <v>0</v>
          </cell>
          <cell r="BA340">
            <v>0</v>
          </cell>
          <cell r="BB340">
            <v>0</v>
          </cell>
        </row>
        <row r="341">
          <cell r="AY341">
            <v>0</v>
          </cell>
          <cell r="AZ341">
            <v>0</v>
          </cell>
          <cell r="BA341">
            <v>18957.73</v>
          </cell>
          <cell r="BB341">
            <v>-18957.73</v>
          </cell>
        </row>
        <row r="342">
          <cell r="AY342">
            <v>0</v>
          </cell>
          <cell r="AZ342">
            <v>0</v>
          </cell>
          <cell r="BA342">
            <v>0</v>
          </cell>
          <cell r="BB342">
            <v>-244409.74</v>
          </cell>
        </row>
        <row r="343">
          <cell r="AY343">
            <v>0</v>
          </cell>
          <cell r="AZ343">
            <v>0</v>
          </cell>
          <cell r="BA343">
            <v>0</v>
          </cell>
          <cell r="BB343">
            <v>229758.16</v>
          </cell>
        </row>
        <row r="344">
          <cell r="AY344">
            <v>0</v>
          </cell>
          <cell r="AZ344">
            <v>0</v>
          </cell>
          <cell r="BA344">
            <v>0</v>
          </cell>
          <cell r="BB344">
            <v>0</v>
          </cell>
        </row>
        <row r="345">
          <cell r="AY345">
            <v>0</v>
          </cell>
          <cell r="AZ345">
            <v>0</v>
          </cell>
          <cell r="BA345">
            <v>0</v>
          </cell>
          <cell r="BB345">
            <v>0</v>
          </cell>
        </row>
        <row r="346">
          <cell r="AY346">
            <v>0</v>
          </cell>
          <cell r="AZ346">
            <v>0</v>
          </cell>
          <cell r="BA346">
            <v>0</v>
          </cell>
          <cell r="BB346">
            <v>0</v>
          </cell>
        </row>
        <row r="347">
          <cell r="AY347">
            <v>0</v>
          </cell>
          <cell r="AZ347">
            <v>0</v>
          </cell>
          <cell r="BA347">
            <v>0</v>
          </cell>
          <cell r="BB347">
            <v>0</v>
          </cell>
        </row>
        <row r="348">
          <cell r="AY348">
            <v>9111.210000000001</v>
          </cell>
          <cell r="AZ348">
            <v>19149.65</v>
          </cell>
          <cell r="BA348">
            <v>19568.890000000003</v>
          </cell>
          <cell r="BB348">
            <v>68474.4</v>
          </cell>
        </row>
        <row r="349">
          <cell r="AY349">
            <v>38495.04</v>
          </cell>
          <cell r="AZ349">
            <v>24929.190000000002</v>
          </cell>
          <cell r="BA349">
            <v>0</v>
          </cell>
          <cell r="BB349">
            <v>0</v>
          </cell>
        </row>
        <row r="350">
          <cell r="AY350" t="str">
            <v>----------------</v>
          </cell>
          <cell r="AZ350" t="str">
            <v>----------------</v>
          </cell>
          <cell r="BA350" t="str">
            <v>----------------</v>
          </cell>
          <cell r="BB350" t="str">
            <v>----------------</v>
          </cell>
          <cell r="BD350" t="str">
            <v>----------------</v>
          </cell>
          <cell r="BE350" t="str">
            <v>----------------</v>
          </cell>
          <cell r="BF350" t="str">
            <v>----------------</v>
          </cell>
          <cell r="BG350" t="str">
            <v>----------------</v>
          </cell>
        </row>
        <row r="351">
          <cell r="AY351">
            <v>47606.25</v>
          </cell>
          <cell r="AZ351">
            <v>180744.91999999998</v>
          </cell>
          <cell r="BA351">
            <v>-44126.34</v>
          </cell>
          <cell r="BB351">
            <v>-77608.07</v>
          </cell>
        </row>
        <row r="352">
          <cell r="AY352">
            <v>0</v>
          </cell>
          <cell r="AZ352">
            <v>0</v>
          </cell>
          <cell r="BA352">
            <v>0</v>
          </cell>
          <cell r="BB352">
            <v>0</v>
          </cell>
        </row>
        <row r="353">
          <cell r="AY353">
            <v>15000</v>
          </cell>
          <cell r="AZ353">
            <v>17984</v>
          </cell>
          <cell r="BA353">
            <v>15000</v>
          </cell>
          <cell r="BB353">
            <v>17903.2</v>
          </cell>
          <cell r="BD353">
            <v>15000</v>
          </cell>
          <cell r="BE353">
            <v>32984</v>
          </cell>
          <cell r="BF353">
            <v>47984</v>
          </cell>
          <cell r="BG353">
            <v>65887.2</v>
          </cell>
        </row>
        <row r="354">
          <cell r="AY354">
            <v>450000</v>
          </cell>
          <cell r="AZ354">
            <v>300000</v>
          </cell>
          <cell r="BA354">
            <v>900000</v>
          </cell>
          <cell r="BB354">
            <v>1182000</v>
          </cell>
          <cell r="BD354">
            <v>450000</v>
          </cell>
          <cell r="BE354">
            <v>750000</v>
          </cell>
          <cell r="BF354">
            <v>1650000</v>
          </cell>
          <cell r="BG354">
            <v>2832000</v>
          </cell>
        </row>
        <row r="355">
          <cell r="AY355" t="str">
            <v>----------------</v>
          </cell>
          <cell r="AZ355" t="str">
            <v>----------------</v>
          </cell>
          <cell r="BA355" t="str">
            <v>----------------</v>
          </cell>
          <cell r="BB355" t="str">
            <v>----------------</v>
          </cell>
          <cell r="BD355" t="str">
            <v>----------------</v>
          </cell>
          <cell r="BE355" t="str">
            <v>----------------</v>
          </cell>
          <cell r="BF355" t="str">
            <v>----------------</v>
          </cell>
          <cell r="BG355" t="str">
            <v>----------------</v>
          </cell>
        </row>
        <row r="356">
          <cell r="AY356">
            <v>465000</v>
          </cell>
          <cell r="AZ356">
            <v>317984</v>
          </cell>
          <cell r="BA356">
            <v>915000</v>
          </cell>
          <cell r="BB356">
            <v>1199903.2</v>
          </cell>
          <cell r="BD356">
            <v>465000</v>
          </cell>
          <cell r="BE356">
            <v>782984</v>
          </cell>
          <cell r="BF356">
            <v>1697984</v>
          </cell>
          <cell r="BG356">
            <v>2897887.2</v>
          </cell>
        </row>
        <row r="365">
          <cell r="AY365">
            <v>4540128.99</v>
          </cell>
          <cell r="AZ365">
            <v>4717676.63</v>
          </cell>
          <cell r="BA365">
            <v>4765059.69</v>
          </cell>
          <cell r="BB365">
            <v>5047466.860000001</v>
          </cell>
          <cell r="BD365">
            <v>4540128.99</v>
          </cell>
          <cell r="BE365">
            <v>9257805.620000001</v>
          </cell>
          <cell r="BF365">
            <v>14022865.310000002</v>
          </cell>
          <cell r="BG365">
            <v>19070332.17</v>
          </cell>
        </row>
        <row r="366">
          <cell r="AY366">
            <v>7730721.61</v>
          </cell>
          <cell r="AZ366">
            <v>9473958.43</v>
          </cell>
          <cell r="BA366">
            <v>10739801.23</v>
          </cell>
          <cell r="BB366">
            <v>13612550.170000002</v>
          </cell>
          <cell r="BD366">
            <v>7730721.61</v>
          </cell>
          <cell r="BE366">
            <v>17204680.04</v>
          </cell>
          <cell r="BF366">
            <v>27944481.27</v>
          </cell>
          <cell r="BG366">
            <v>41557031.44</v>
          </cell>
        </row>
        <row r="390">
          <cell r="AY390">
            <v>739973.2600000001</v>
          </cell>
          <cell r="AZ390">
            <v>793281.03</v>
          </cell>
          <cell r="BA390">
            <v>797184.0799999998</v>
          </cell>
          <cell r="BB390">
            <v>1031326.0099999999</v>
          </cell>
        </row>
      </sheetData>
      <sheetData sheetId="34">
        <row r="7">
          <cell r="A7" t="str">
            <v>30 June 2006</v>
          </cell>
          <cell r="C7" t="str">
            <v>30 June 2006</v>
          </cell>
        </row>
        <row r="8">
          <cell r="A8" t="str">
            <v>30 June</v>
          </cell>
        </row>
      </sheetData>
      <sheetData sheetId="35">
        <row r="45">
          <cell r="F45">
            <v>489261.5</v>
          </cell>
        </row>
        <row r="46">
          <cell r="F46">
            <v>32962.6799999997</v>
          </cell>
        </row>
        <row r="47">
          <cell r="F47">
            <v>7030978.1999999955</v>
          </cell>
        </row>
        <row r="48">
          <cell r="F48">
            <v>314128.2199999999</v>
          </cell>
        </row>
        <row r="49">
          <cell r="F49">
            <v>20456</v>
          </cell>
        </row>
        <row r="50">
          <cell r="F50">
            <v>0</v>
          </cell>
        </row>
        <row r="51">
          <cell r="F51">
            <v>15815</v>
          </cell>
        </row>
        <row r="52">
          <cell r="F52">
            <v>61970.9</v>
          </cell>
        </row>
        <row r="55">
          <cell r="F55">
            <v>7965572.499999995</v>
          </cell>
        </row>
      </sheetData>
      <sheetData sheetId="38">
        <row r="9">
          <cell r="G9">
            <v>99985407.55000001</v>
          </cell>
        </row>
        <row r="14">
          <cell r="G14">
            <v>444419.45</v>
          </cell>
        </row>
        <row r="15">
          <cell r="G15">
            <v>0</v>
          </cell>
        </row>
        <row r="19">
          <cell r="G19">
            <v>29657778.66</v>
          </cell>
        </row>
        <row r="20">
          <cell r="G20">
            <v>10749479.100000001</v>
          </cell>
        </row>
        <row r="21">
          <cell r="G21">
            <v>492598.07</v>
          </cell>
        </row>
        <row r="23">
          <cell r="G23">
            <v>1070431.82</v>
          </cell>
        </row>
        <row r="25">
          <cell r="G25">
            <v>312690.84</v>
          </cell>
        </row>
        <row r="27">
          <cell r="G27">
            <v>1179372.6500000001</v>
          </cell>
        </row>
        <row r="30">
          <cell r="G30">
            <v>3854903.34</v>
          </cell>
        </row>
        <row r="31">
          <cell r="G31">
            <v>12785354.59</v>
          </cell>
        </row>
        <row r="32">
          <cell r="G32">
            <v>2510349.15</v>
          </cell>
        </row>
        <row r="35">
          <cell r="G35">
            <v>4598.2</v>
          </cell>
        </row>
        <row r="36">
          <cell r="G36">
            <v>12287000</v>
          </cell>
        </row>
        <row r="37">
          <cell r="G37">
            <v>619932.0299999975</v>
          </cell>
        </row>
        <row r="38">
          <cell r="G38">
            <v>100728.79999999993</v>
          </cell>
        </row>
        <row r="39">
          <cell r="G39">
            <v>0</v>
          </cell>
        </row>
        <row r="40">
          <cell r="G40">
            <v>5887.2</v>
          </cell>
        </row>
        <row r="46">
          <cell r="G46">
            <v>4207000</v>
          </cell>
        </row>
        <row r="47">
          <cell r="G47">
            <v>30928119.3</v>
          </cell>
        </row>
        <row r="48">
          <cell r="G48">
            <v>488647.14</v>
          </cell>
        </row>
        <row r="57">
          <cell r="G57">
            <v>45614400</v>
          </cell>
        </row>
        <row r="58">
          <cell r="G58">
            <v>4701600</v>
          </cell>
        </row>
        <row r="61">
          <cell r="G61">
            <v>25783658.390000023</v>
          </cell>
        </row>
      </sheetData>
      <sheetData sheetId="40">
        <row r="39">
          <cell r="M39">
            <v>19528146.470000025</v>
          </cell>
        </row>
        <row r="53">
          <cell r="M53">
            <v>-59870248.26000002</v>
          </cell>
        </row>
        <row r="68">
          <cell r="M68">
            <v>42109427.269999996</v>
          </cell>
        </row>
        <row r="73">
          <cell r="M73">
            <v>-587952.6900000001</v>
          </cell>
        </row>
      </sheetData>
      <sheetData sheetId="42">
        <row r="397">
          <cell r="L397">
            <v>0</v>
          </cell>
        </row>
        <row r="398">
          <cell r="L398">
            <v>0</v>
          </cell>
        </row>
        <row r="402">
          <cell r="L402">
            <v>0</v>
          </cell>
        </row>
        <row r="403">
          <cell r="L403">
            <v>12287000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2004-2006"/>
      <sheetName val="Lead 2005 to 2006"/>
      <sheetName val="Sensitivity analysis"/>
      <sheetName val="Sheet2"/>
      <sheetName val="IPOScheme"/>
      <sheetName val="Assumptns-2005"/>
      <sheetName val="Changes made"/>
      <sheetName val="BS (G)"/>
      <sheetName val="PL (G)"/>
      <sheetName val="CF (G)"/>
      <sheetName val="Sales summ"/>
      <sheetName val="T"/>
      <sheetName val="RM$"/>
      <sheetName val="RMQ"/>
      <sheetName val="Stock-RMat"/>
      <sheetName val="StockMovement"/>
      <sheetName val="StockVal-WIP n FG"/>
      <sheetName val="DL"/>
      <sheetName val="DL-Aug04"/>
      <sheetName val="VOH"/>
      <sheetName val="FOH (S)"/>
      <sheetName val="FOH"/>
      <sheetName val="QC (S)"/>
      <sheetName val="QC"/>
      <sheetName val="A (S)"/>
      <sheetName val="A"/>
      <sheetName val="S (2)"/>
      <sheetName val="Assumptions"/>
      <sheetName val="F"/>
      <sheetName val="TB"/>
      <sheetName val="TC"/>
      <sheetName val="BB"/>
      <sheetName val="HP"/>
      <sheetName val="HP details 30.6.04"/>
      <sheetName val="TL"/>
      <sheetName val="TL#2 30.6.04"/>
      <sheetName val="TAX04"/>
      <sheetName val="CA"/>
      <sheetName val="DTax04"/>
      <sheetName val="PJT (FA)"/>
      <sheetName val="Addn. FA"/>
      <sheetName val="ST-CAPEX"/>
      <sheetName val="CaroIncP&amp;L"/>
      <sheetName val="CaroInc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Customer"/>
      <sheetName val="SO"/>
      <sheetName val="PF-USD"/>
      <sheetName val="PF-RM"/>
      <sheetName val="Inv-U"/>
      <sheetName val="DO-U"/>
      <sheetName val="PL-U"/>
      <sheetName val="Inv-M"/>
      <sheetName val="DO-M"/>
      <sheetName val="PL-M"/>
      <sheetName val="Ship"/>
      <sheetName val="Age"/>
      <sheetName val="R1"/>
      <sheetName val="R2"/>
      <sheetName val="R3"/>
      <sheetName val="R4-8"/>
      <sheetName val="Pyt"/>
      <sheetName val="SA"/>
      <sheetName val="Sales"/>
      <sheetName val="Qty"/>
      <sheetName val="CAV"/>
    </sheetNames>
    <sheetDataSet>
      <sheetData sheetId="0">
        <row r="1">
          <cell r="A1" t="str">
            <v>CODE</v>
          </cell>
          <cell r="B1" t="str">
            <v>DESCRIPTION</v>
          </cell>
        </row>
        <row r="2">
          <cell r="A2" t="str">
            <v>CAROMIN</v>
          </cell>
          <cell r="B2" t="str">
            <v>Natural Mixed Phyto-Carotenoid Complex</v>
          </cell>
          <cell r="C2" t="str">
            <v>Concentrate</v>
          </cell>
          <cell r="D2" t="str">
            <v>(PALM CAROTENE)</v>
          </cell>
        </row>
        <row r="3">
          <cell r="A3" t="str">
            <v>CAROSOL</v>
          </cell>
          <cell r="B3" t="str">
            <v>Natural Mixed Carotenoid Powder</v>
          </cell>
          <cell r="C3" t="str">
            <v>Cold Water Soluble</v>
          </cell>
          <cell r="D3" t="str">
            <v>(PALM CAROTENE WATER SOLUBLE POWDER)</v>
          </cell>
        </row>
        <row r="4">
          <cell r="A4" t="str">
            <v>GLY</v>
          </cell>
          <cell r="B4" t="str">
            <v>Crude Glycerine</v>
          </cell>
        </row>
        <row r="5">
          <cell r="A5" t="str">
            <v>LYCOMAX</v>
          </cell>
          <cell r="B5" t="str">
            <v>Natural Lycopene Oleoresin</v>
          </cell>
          <cell r="C5" t="str">
            <v>Oil Suspension</v>
          </cell>
          <cell r="D5" t="str">
            <v>(TOMATO LYCOPENE)</v>
          </cell>
        </row>
        <row r="6">
          <cell r="A6" t="str">
            <v>PFAME</v>
          </cell>
          <cell r="B6" t="str">
            <v>Palm Fatty Acid Methyl Ester</v>
          </cell>
        </row>
        <row r="7">
          <cell r="A7" t="str">
            <v>PSOIL</v>
          </cell>
          <cell r="B7" t="str">
            <v>Palm Sludge Oil</v>
          </cell>
        </row>
        <row r="8">
          <cell r="A8" t="str">
            <v>STEROMAX</v>
          </cell>
          <cell r="B8" t="str">
            <v>Natural Phyto-Sterol Complex</v>
          </cell>
          <cell r="C8" t="str">
            <v>Powder</v>
          </cell>
          <cell r="D8" t="str">
            <v>(PALM STEROL)</v>
          </cell>
        </row>
        <row r="9">
          <cell r="A9" t="str">
            <v>TOCOMAX</v>
          </cell>
          <cell r="B9" t="str">
            <v>Natural Phyto-Tocotrienol/Tocopherol Complex</v>
          </cell>
          <cell r="C9" t="str">
            <v>Powder</v>
          </cell>
          <cell r="D9" t="str">
            <v>(PALM VITAMIN E)</v>
          </cell>
        </row>
        <row r="10">
          <cell r="A10" t="str">
            <v>TOCOMIN</v>
          </cell>
          <cell r="B10" t="str">
            <v>Natural Phyto-Tocotrienol/Tocopherol Complex</v>
          </cell>
          <cell r="C10" t="str">
            <v>Oil Suspension</v>
          </cell>
          <cell r="D10" t="str">
            <v>(PALM VITAMIN E)</v>
          </cell>
        </row>
        <row r="11">
          <cell r="A11" t="str">
            <v>TOCOVID</v>
          </cell>
          <cell r="B11" t="str">
            <v>Natural Phyto-Tocotrienol/Tocopherol Soft Gelatine Capsules</v>
          </cell>
          <cell r="D11" t="str">
            <v>(PALM VITAMIN E SOFT GELETINE CAPSULES)</v>
          </cell>
        </row>
        <row r="12">
          <cell r="A12" t="str">
            <v>SPECTRA</v>
          </cell>
          <cell r="B12" t="str">
            <v>Natural Phyto-Tocotrienol &amp; Phyto-Carotenoid Oil Complex</v>
          </cell>
        </row>
        <row r="13">
          <cell r="A13" t="str">
            <v>CAROLEIN</v>
          </cell>
        </row>
        <row r="14">
          <cell r="A14" t="str">
            <v>FREIGHT</v>
          </cell>
          <cell r="B14" t="str">
            <v>&amp; INSURANCE</v>
          </cell>
        </row>
      </sheetData>
      <sheetData sheetId="1">
        <row r="1">
          <cell r="A1" t="str">
            <v>NAME</v>
          </cell>
          <cell r="B1" t="str">
            <v>CORRESPONDANCES ADDRESS</v>
          </cell>
          <cell r="F1" t="str">
            <v>CONTACT PERSON - SHIPMENT</v>
          </cell>
          <cell r="G1" t="str">
            <v>TELEPHONE</v>
          </cell>
          <cell r="H1" t="str">
            <v>FAX</v>
          </cell>
          <cell r="I1" t="str">
            <v>TERM</v>
          </cell>
          <cell r="J1" t="str">
            <v>SHORT NAME</v>
          </cell>
          <cell r="K1" t="str">
            <v>TERM</v>
          </cell>
        </row>
        <row r="2">
          <cell r="A2" t="str">
            <v>Actives International</v>
          </cell>
          <cell r="B2" t="str">
            <v>81, Orchard Street,</v>
          </cell>
          <cell r="C2" t="str">
            <v>Ramsey,</v>
          </cell>
          <cell r="D2" t="str">
            <v>NJ 07446,</v>
          </cell>
          <cell r="E2" t="str">
            <v>USA</v>
          </cell>
          <cell r="F2" t="str">
            <v>Mr. Tom Reitz</v>
          </cell>
          <cell r="G2" t="str">
            <v>+ 1 201 236 2828</v>
          </cell>
          <cell r="H2" t="str">
            <v>+ 1 201 236 9055</v>
          </cell>
          <cell r="I2" t="str">
            <v>30 Days</v>
          </cell>
          <cell r="J2" t="str">
            <v>Actives International</v>
          </cell>
          <cell r="K2" t="str">
            <v>30</v>
          </cell>
        </row>
        <row r="3">
          <cell r="A3" t="str">
            <v>Ajanta Pharma Ltd</v>
          </cell>
          <cell r="B3" t="str">
            <v>98, Charkop Industrial Estate,</v>
          </cell>
          <cell r="C3" t="str">
            <v>Hindustan Naka, Link Road, Kandivali (W),</v>
          </cell>
          <cell r="D3" t="str">
            <v>Mumbai - 400 067,</v>
          </cell>
          <cell r="E3" t="str">
            <v>India</v>
          </cell>
          <cell r="F3" t="str">
            <v>Dr. M.K. Biyani / Ajay S Doshi</v>
          </cell>
          <cell r="G3" t="str">
            <v>+ 91 2 2868 3210</v>
          </cell>
          <cell r="H3" t="str">
            <v>+ 91 2 2868 2845</v>
          </cell>
          <cell r="I3" t="str">
            <v>Cash In Advance</v>
          </cell>
          <cell r="J3" t="str">
            <v>Ajanta Pharma</v>
          </cell>
          <cell r="K3" t="str">
            <v>Advance</v>
          </cell>
        </row>
        <row r="4">
          <cell r="A4" t="str">
            <v>American River Nutrition, Inc</v>
          </cell>
          <cell r="B4" t="str">
            <v>31, Campus Plaza,</v>
          </cell>
          <cell r="C4" t="str">
            <v>Hadley,</v>
          </cell>
          <cell r="D4" t="str">
            <v>MA 01035,</v>
          </cell>
          <cell r="E4" t="str">
            <v>USA</v>
          </cell>
          <cell r="F4" t="str">
            <v>Mr. Michael Mazumdar</v>
          </cell>
          <cell r="G4" t="str">
            <v>+ 1 413 253 3449</v>
          </cell>
          <cell r="H4" t="str">
            <v>+ 1 413 256 8665</v>
          </cell>
          <cell r="I4" t="str">
            <v>30 Days</v>
          </cell>
          <cell r="J4" t="str">
            <v>American River</v>
          </cell>
          <cell r="K4" t="str">
            <v>30</v>
          </cell>
        </row>
        <row r="5">
          <cell r="A5" t="str">
            <v>B&amp;D Nutritional Ingredients, Inc</v>
          </cell>
          <cell r="B5" t="str">
            <v>2794, Loker Ave,</v>
          </cell>
          <cell r="C5" t="str">
            <v>West Suite 103, Carsbad,</v>
          </cell>
          <cell r="D5" t="str">
            <v>CA 92008</v>
          </cell>
          <cell r="E5" t="str">
            <v>USA</v>
          </cell>
          <cell r="F5" t="str">
            <v>Mr. Bill Van Dyke</v>
          </cell>
          <cell r="G5" t="str">
            <v>+ 1 760 931 0900</v>
          </cell>
          <cell r="H5" t="str">
            <v>+ 1 760 931 9670</v>
          </cell>
          <cell r="I5" t="str">
            <v>Cash (COD)</v>
          </cell>
          <cell r="J5" t="str">
            <v>B&amp;D Nutritional</v>
          </cell>
          <cell r="K5" t="str">
            <v>COD</v>
          </cell>
        </row>
        <row r="6">
          <cell r="A6" t="str">
            <v>Bronson &amp; Jacobs Pty Limited</v>
          </cell>
          <cell r="B6" t="str">
            <v>5, Parkview Drive,</v>
          </cell>
          <cell r="C6" t="str">
            <v>Australia Centre,</v>
          </cell>
          <cell r="D6" t="str">
            <v>Homebush, NSW 2140,</v>
          </cell>
          <cell r="E6" t="str">
            <v>Australia</v>
          </cell>
          <cell r="F6" t="str">
            <v>Ms. Katrina Suttle</v>
          </cell>
          <cell r="G6" t="str">
            <v>+ 61 02 9394 3288</v>
          </cell>
          <cell r="H6" t="str">
            <v>+ 61 02 9394 3222</v>
          </cell>
          <cell r="I6" t="str">
            <v>Cash (COD)</v>
          </cell>
          <cell r="J6" t="str">
            <v>B&amp;J, Australia</v>
          </cell>
          <cell r="K6" t="str">
            <v>COD</v>
          </cell>
        </row>
        <row r="7">
          <cell r="A7" t="str">
            <v>Bronson &amp; Jacobs Pty Ltd</v>
          </cell>
          <cell r="B7" t="str">
            <v>10, Flower Street,</v>
          </cell>
          <cell r="C7" t="str">
            <v>Eden Terrace,</v>
          </cell>
          <cell r="D7" t="str">
            <v>Auckland 1035,</v>
          </cell>
          <cell r="E7" t="str">
            <v>New Zealand</v>
          </cell>
          <cell r="F7" t="str">
            <v>Ms. Andrea McDonald</v>
          </cell>
          <cell r="G7" t="str">
            <v>+ 64 9309 2528</v>
          </cell>
          <cell r="H7" t="str">
            <v>+ 64 9307 5809</v>
          </cell>
          <cell r="I7" t="str">
            <v>Cash (COD)</v>
          </cell>
          <cell r="J7" t="str">
            <v>B&amp;J, New Zealand</v>
          </cell>
          <cell r="K7" t="str">
            <v>COD</v>
          </cell>
        </row>
        <row r="8">
          <cell r="A8" t="str">
            <v>Bush Boake Allen Ltd</v>
          </cell>
          <cell r="B8" t="str">
            <v>Blackhorse Lane,</v>
          </cell>
          <cell r="C8" t="str">
            <v>Walthamstow,</v>
          </cell>
          <cell r="D8" t="str">
            <v>London E17 5QP,</v>
          </cell>
          <cell r="E8" t="str">
            <v>England</v>
          </cell>
          <cell r="F8" t="str">
            <v>Mr. Andrew Plumb</v>
          </cell>
          <cell r="G8" t="str">
            <v>+ 44 181 523 6000</v>
          </cell>
          <cell r="H8" t="str">
            <v>+ 44 181 523 6017</v>
          </cell>
          <cell r="I8" t="str">
            <v>30 Days</v>
          </cell>
          <cell r="J8" t="str">
            <v>Bush Boake Allen</v>
          </cell>
          <cell r="K8" t="str">
            <v>30</v>
          </cell>
        </row>
        <row r="9">
          <cell r="A9" t="str">
            <v>C.C. Palm Trading Sdn Bhd</v>
          </cell>
          <cell r="B9" t="str">
            <v>62B, 2nd Floor, Jalan Batu Unjur 1,</v>
          </cell>
          <cell r="C9" t="str">
            <v>Taman Bayu Perdana, Off Jalan Kim Chuan,</v>
          </cell>
          <cell r="D9" t="str">
            <v>41200 Klang, Selangor,</v>
          </cell>
          <cell r="E9" t="str">
            <v>Malaysia</v>
          </cell>
          <cell r="F9" t="str">
            <v>Mr. Goh Ching Chian</v>
          </cell>
          <cell r="G9" t="str">
            <v>+ 60 3 323 1655</v>
          </cell>
          <cell r="H9" t="str">
            <v>+ 60 3 323 0655</v>
          </cell>
          <cell r="I9" t="str">
            <v>Cash In Advance</v>
          </cell>
          <cell r="J9" t="str">
            <v>C.C. Palm</v>
          </cell>
          <cell r="K9" t="str">
            <v>Advance</v>
          </cell>
        </row>
        <row r="10">
          <cell r="A10" t="str">
            <v>Carotec Inc</v>
          </cell>
          <cell r="B10" t="str">
            <v>P.O. Box 9919,</v>
          </cell>
          <cell r="C10" t="str">
            <v>Naples,</v>
          </cell>
          <cell r="D10" t="str">
            <v>Florida 34101,</v>
          </cell>
          <cell r="E10" t="str">
            <v>USA</v>
          </cell>
          <cell r="F10" t="str">
            <v>Mr. James Spounias</v>
          </cell>
          <cell r="G10" t="str">
            <v>+ 1 941 353 2348</v>
          </cell>
          <cell r="H10" t="str">
            <v>+ 1 941 353 2365</v>
          </cell>
          <cell r="I10" t="str">
            <v>Cash (COD)</v>
          </cell>
          <cell r="J10" t="str">
            <v>Carotec Inc</v>
          </cell>
          <cell r="K10" t="str">
            <v>COD</v>
          </cell>
        </row>
        <row r="11">
          <cell r="A11" t="str">
            <v>Carotech Inc</v>
          </cell>
          <cell r="B11" t="str">
            <v>20, Orchid Court,</v>
          </cell>
          <cell r="C11" t="str">
            <v>Edicon,</v>
          </cell>
          <cell r="D11" t="str">
            <v>NJ 08820,</v>
          </cell>
          <cell r="E11" t="str">
            <v>USA</v>
          </cell>
          <cell r="F11" t="str">
            <v>Mr. WH Leong / Ms. WY Chow</v>
          </cell>
          <cell r="G11" t="str">
            <v>+ 1 908 822 9298</v>
          </cell>
          <cell r="H11" t="str">
            <v>+ 1 908 822 8290</v>
          </cell>
          <cell r="J11" t="str">
            <v>Carotech Inc</v>
          </cell>
        </row>
        <row r="12">
          <cell r="A12" t="str">
            <v>Chemische Fabrik Schweizerhall</v>
          </cell>
          <cell r="B12" t="str">
            <v>Elsasserstrsse 231,</v>
          </cell>
          <cell r="C12" t="str">
            <v>CH-4013 Basel,</v>
          </cell>
          <cell r="D12" t="str">
            <v>Switzerland</v>
          </cell>
          <cell r="F12" t="str">
            <v>Mrs. Marianne Spane-Hohler</v>
          </cell>
          <cell r="G12" t="str">
            <v>+ 41 6 1326 8308</v>
          </cell>
          <cell r="H12" t="str">
            <v>+ 41 6 1326 8383</v>
          </cell>
          <cell r="I12" t="str">
            <v>Cash (COD)</v>
          </cell>
          <cell r="J12" t="str">
            <v>Chemische Fabrik</v>
          </cell>
          <cell r="K12" t="str">
            <v>COD</v>
          </cell>
        </row>
        <row r="13">
          <cell r="A13" t="str">
            <v>Cognis Oleochemicals (M) Sdn Bhd</v>
          </cell>
          <cell r="B13" t="str">
            <v>Lot 4, Jalan Perak, Batu 9,</v>
          </cell>
          <cell r="C13" t="str">
            <v>Jalan Klang-Banting,</v>
          </cell>
          <cell r="D13" t="str">
            <v>42507 Telok Panglima Garang, Selangor,</v>
          </cell>
          <cell r="E13" t="str">
            <v>Malaysia</v>
          </cell>
          <cell r="F13" t="str">
            <v>Mr. Chen Teck Long</v>
          </cell>
          <cell r="G13" t="str">
            <v>+ 60 3 352 6015</v>
          </cell>
          <cell r="H13" t="str">
            <v>+ 60 3 352 7712</v>
          </cell>
          <cell r="I13" t="str">
            <v>Cash (COD)</v>
          </cell>
          <cell r="J13" t="str">
            <v>Cognis</v>
          </cell>
          <cell r="K13" t="str">
            <v>COD</v>
          </cell>
        </row>
        <row r="14">
          <cell r="A14" t="str">
            <v>Creatives Foods</v>
          </cell>
          <cell r="B14" t="str">
            <v>710, North Pearl Street,</v>
          </cell>
          <cell r="C14" t="str">
            <v>Osceola,</v>
          </cell>
          <cell r="D14" t="str">
            <v>Arkansas 72370,</v>
          </cell>
          <cell r="E14" t="str">
            <v>USA</v>
          </cell>
          <cell r="F14" t="str">
            <v>Ms. Mitchell</v>
          </cell>
          <cell r="G14" t="str">
            <v>+ 1 870 563 2601</v>
          </cell>
          <cell r="H14" t="str">
            <v>+ 1 870 563 3824</v>
          </cell>
          <cell r="I14" t="str">
            <v>Cash (COD)</v>
          </cell>
          <cell r="J14" t="str">
            <v>Creatives Foods</v>
          </cell>
          <cell r="K14" t="str">
            <v>COD</v>
          </cell>
        </row>
        <row r="15">
          <cell r="A15" t="str">
            <v>Dr. George Drezser</v>
          </cell>
          <cell r="B15" t="str">
            <v>Warren State Hospital</v>
          </cell>
          <cell r="C15" t="str">
            <v>33, Main Drive, Northern Warren,</v>
          </cell>
          <cell r="D15" t="str">
            <v>Pennsylvania 16365-5099,</v>
          </cell>
          <cell r="E15" t="str">
            <v>USA</v>
          </cell>
          <cell r="F15" t="str">
            <v>Dr. George Drezser</v>
          </cell>
          <cell r="I15" t="str">
            <v>Dr. George Drezser</v>
          </cell>
          <cell r="J15" t="str">
            <v>Dr. George Drezser</v>
          </cell>
          <cell r="K15" t="str">
            <v>Advance</v>
          </cell>
        </row>
        <row r="16">
          <cell r="A16" t="str">
            <v>Dr. George Webb</v>
          </cell>
          <cell r="B16" t="str">
            <v>28, Sunset Cliff Rd,</v>
          </cell>
          <cell r="C16" t="str">
            <v>Burlington,</v>
          </cell>
          <cell r="D16" t="str">
            <v>VT 05401,</v>
          </cell>
          <cell r="E16" t="str">
            <v>USA</v>
          </cell>
          <cell r="F16" t="str">
            <v>Dr. George Webb</v>
          </cell>
          <cell r="G16" t="str">
            <v>+ 1 802 862 3249</v>
          </cell>
          <cell r="I16" t="str">
            <v>Cash (COD)</v>
          </cell>
          <cell r="J16" t="str">
            <v>Dr. George Webb</v>
          </cell>
          <cell r="K16" t="str">
            <v>COD</v>
          </cell>
        </row>
        <row r="17">
          <cell r="A17" t="str">
            <v>Dr. Marcus GmbH</v>
          </cell>
          <cell r="B17" t="str">
            <v>Postfach 11 40,</v>
          </cell>
          <cell r="C17" t="str">
            <v>21494 Geesthacht,</v>
          </cell>
          <cell r="D17" t="str">
            <v>Germany</v>
          </cell>
          <cell r="F17" t="str">
            <v>Mrs. Romy Vehrs</v>
          </cell>
          <cell r="G17" t="str">
            <v>+ 49 4152 8000</v>
          </cell>
          <cell r="H17" t="str">
            <v>+ 49 4152 5479</v>
          </cell>
          <cell r="I17" t="str">
            <v>L/C At Sight</v>
          </cell>
          <cell r="J17" t="str">
            <v>Dr. Marcus</v>
          </cell>
          <cell r="K17" t="str">
            <v>L/C Sight</v>
          </cell>
        </row>
        <row r="18">
          <cell r="A18" t="str">
            <v>Eurochem Feinchemie GmbH</v>
          </cell>
          <cell r="B18" t="str">
            <v>IndustriestraBe 35a,</v>
          </cell>
          <cell r="C18" t="str">
            <v>D-82194 Grobenzell,</v>
          </cell>
          <cell r="D18" t="str">
            <v>Germany</v>
          </cell>
          <cell r="F18" t="str">
            <v>Ms. Anja Schalin</v>
          </cell>
          <cell r="G18" t="str">
            <v>+ 49 8142 650 053</v>
          </cell>
          <cell r="H18" t="str">
            <v>+ 49 8142 650 5329</v>
          </cell>
          <cell r="I18" t="str">
            <v>30 Days</v>
          </cell>
          <cell r="J18" t="str">
            <v>Eurochem</v>
          </cell>
          <cell r="K18" t="str">
            <v>30</v>
          </cell>
        </row>
        <row r="19">
          <cell r="A19" t="str">
            <v>Fuji Chemical Industry Co. Ltd</v>
          </cell>
          <cell r="B19" t="str">
            <v>55, Yoko-Hoonji, Kamlichi-Machi,</v>
          </cell>
          <cell r="C19" t="str">
            <v>Nakanlikawa-Gun,</v>
          </cell>
          <cell r="D19" t="str">
            <v>Toyama 930-0397,</v>
          </cell>
          <cell r="E19" t="str">
            <v>Japan</v>
          </cell>
          <cell r="F19" t="str">
            <v>Mr. Kim Geurra</v>
          </cell>
          <cell r="G19" t="str">
            <v>+ 81 7 6472 2323</v>
          </cell>
          <cell r="H19" t="str">
            <v>+ 81 7 6472 2330</v>
          </cell>
          <cell r="I19" t="str">
            <v>Cash (COD)</v>
          </cell>
          <cell r="J19" t="str">
            <v>Fuji Chemical</v>
          </cell>
          <cell r="K19" t="str">
            <v>COD</v>
          </cell>
        </row>
        <row r="20">
          <cell r="A20" t="str">
            <v>FullyPop Pte Ltd</v>
          </cell>
          <cell r="B20" t="str">
            <v>62C, Jalan Dermawan,</v>
          </cell>
          <cell r="C20" t="str">
            <v>Singapore 669010</v>
          </cell>
          <cell r="F20" t="str">
            <v>Ms. Christina Ho</v>
          </cell>
          <cell r="G20" t="str">
            <v>+ 65 765 6583</v>
          </cell>
          <cell r="H20" t="str">
            <v>+ 65 765 1108</v>
          </cell>
          <cell r="I20" t="str">
            <v>Cash In Advance</v>
          </cell>
          <cell r="J20" t="str">
            <v>FullyPop</v>
          </cell>
          <cell r="K20" t="str">
            <v>Advance</v>
          </cell>
        </row>
        <row r="21">
          <cell r="A21" t="str">
            <v>Green &amp; Natural Sdn Bhd</v>
          </cell>
          <cell r="B21" t="str">
            <v>23A, Jalan SS18/6,</v>
          </cell>
          <cell r="C21" t="str">
            <v>47500 Subang Jaya,</v>
          </cell>
          <cell r="D21" t="str">
            <v>Selangor,</v>
          </cell>
          <cell r="E21" t="str">
            <v>Malaysia</v>
          </cell>
          <cell r="F21" t="str">
            <v>Mr. Adrian Ding</v>
          </cell>
          <cell r="G21" t="str">
            <v>+ 60 3 735 1633</v>
          </cell>
          <cell r="H21" t="str">
            <v>+ 60 3 732 4758</v>
          </cell>
          <cell r="I21" t="str">
            <v>L/C At Sight</v>
          </cell>
          <cell r="J21" t="str">
            <v>Green &amp; Natural</v>
          </cell>
          <cell r="K21" t="str">
            <v>L/C Sight</v>
          </cell>
        </row>
        <row r="22">
          <cell r="A22" t="str">
            <v>H. Reisman Corporation</v>
          </cell>
          <cell r="B22" t="str">
            <v>P.O. Box 759,</v>
          </cell>
          <cell r="C22" t="str">
            <v>377, Crane Street, Orange,</v>
          </cell>
          <cell r="D22" t="str">
            <v>NJ 07051,</v>
          </cell>
          <cell r="E22" t="str">
            <v>USA</v>
          </cell>
          <cell r="F22" t="str">
            <v>Mr. Charles Baccaro</v>
          </cell>
          <cell r="G22" t="str">
            <v>+ 1 973 677 9200</v>
          </cell>
          <cell r="H22" t="str">
            <v>+ 1 973 675 2766</v>
          </cell>
          <cell r="I22" t="str">
            <v>L/C 30 Days After AWB Date</v>
          </cell>
          <cell r="J22" t="str">
            <v>H. Reisman</v>
          </cell>
          <cell r="K22" t="str">
            <v>L/C 30</v>
          </cell>
        </row>
        <row r="23">
          <cell r="A23" t="str">
            <v>Helmut Kiesow-Chemikalien und Rohstoffe</v>
          </cell>
          <cell r="B23" t="str">
            <v>Bellersheimer StraBe 28,</v>
          </cell>
          <cell r="C23" t="str">
            <v>D-35410 Hungen,</v>
          </cell>
          <cell r="D23" t="str">
            <v>Germany</v>
          </cell>
          <cell r="F23" t="str">
            <v>Mr. Helmut Kiesow</v>
          </cell>
          <cell r="G23" t="str">
            <v>+ 49 06 4025 0363</v>
          </cell>
          <cell r="H23" t="str">
            <v>+ 49 06 4025 0364</v>
          </cell>
          <cell r="I23" t="str">
            <v>Cash In Advance</v>
          </cell>
          <cell r="J23" t="str">
            <v>Helmut Kiesow</v>
          </cell>
          <cell r="K23" t="str">
            <v>Advance</v>
          </cell>
        </row>
        <row r="24">
          <cell r="A24" t="str">
            <v>Hoe Pharmaceuticals Sdn Bhd</v>
          </cell>
          <cell r="B24" t="str">
            <v>Lot 10, Jalan Sultan Mohd 6,</v>
          </cell>
          <cell r="C24" t="str">
            <v>Bandar Sultan Suleiman,</v>
          </cell>
          <cell r="D24" t="str">
            <v>42000 Port Klang, Selangor,</v>
          </cell>
          <cell r="E24" t="str">
            <v>Malaysia</v>
          </cell>
          <cell r="F24" t="str">
            <v>Ms. Lim Siow Chen</v>
          </cell>
          <cell r="G24" t="str">
            <v>+ 60 3 3176 4810</v>
          </cell>
          <cell r="H24" t="str">
            <v>+ 60 3 3176 4717</v>
          </cell>
          <cell r="I24" t="str">
            <v>30 Days</v>
          </cell>
          <cell r="J24" t="str">
            <v>Hoe Pharmaceuticals</v>
          </cell>
          <cell r="K24" t="str">
            <v>30</v>
          </cell>
        </row>
        <row r="25">
          <cell r="A25" t="str">
            <v>Holistic International</v>
          </cell>
          <cell r="B25" t="str">
            <v>P.O. Box 92,</v>
          </cell>
          <cell r="C25" t="str">
            <v>4404-12 Street Ne Calgary,</v>
          </cell>
          <cell r="D25" t="str">
            <v>Alerta, T2E 6K9,</v>
          </cell>
          <cell r="E25" t="str">
            <v>Canada</v>
          </cell>
          <cell r="F25" t="str">
            <v>DR. T. Nibber</v>
          </cell>
          <cell r="G25" t="str">
            <v>+ 40 3250 9997</v>
          </cell>
          <cell r="H25" t="str">
            <v>+ 40 3250 9974</v>
          </cell>
          <cell r="I25" t="str">
            <v>Cash (COD)</v>
          </cell>
          <cell r="J25" t="str">
            <v>Holistic</v>
          </cell>
          <cell r="K25" t="str">
            <v>COD</v>
          </cell>
        </row>
        <row r="26">
          <cell r="A26" t="str">
            <v>Hovid Sdn Bhd</v>
          </cell>
          <cell r="B26" t="str">
            <v>121, Jalan Kuala Kangsar,</v>
          </cell>
          <cell r="C26" t="str">
            <v>30010 Ipoh,</v>
          </cell>
          <cell r="D26" t="str">
            <v>Perak,</v>
          </cell>
          <cell r="E26" t="str">
            <v>Malaysia</v>
          </cell>
          <cell r="G26" t="str">
            <v>+ 60 5 506 0690</v>
          </cell>
          <cell r="H26" t="str">
            <v>+ 60 5 506 1215</v>
          </cell>
          <cell r="I26" t="str">
            <v>Cash (COD)</v>
          </cell>
          <cell r="J26" t="str">
            <v>Hovid</v>
          </cell>
          <cell r="K26" t="str">
            <v>COD</v>
          </cell>
        </row>
        <row r="27">
          <cell r="A27" t="str">
            <v>Itochu Corporation</v>
          </cell>
          <cell r="B27" t="str">
            <v>5-1, Kita-Aoyama 2-Chome,</v>
          </cell>
          <cell r="C27" t="str">
            <v>Minato-ku,</v>
          </cell>
          <cell r="D27" t="str">
            <v>Tokyo,</v>
          </cell>
          <cell r="E27" t="str">
            <v>Japan</v>
          </cell>
          <cell r="F27" t="str">
            <v>Mr. Akihira Aritome</v>
          </cell>
          <cell r="I27" t="str">
            <v>Cash (COD)</v>
          </cell>
          <cell r="J27" t="str">
            <v>Itochu</v>
          </cell>
          <cell r="K27" t="str">
            <v>COD</v>
          </cell>
        </row>
        <row r="28">
          <cell r="A28" t="str">
            <v>JB Corporation</v>
          </cell>
          <cell r="B28" t="str">
            <v>Wonbang Bldg.,</v>
          </cell>
          <cell r="C28" t="str">
            <v>584-3, Sinsa-Dong, Kangnam-Ku,</v>
          </cell>
          <cell r="D28" t="str">
            <v>Seoul 135-120,</v>
          </cell>
          <cell r="E28" t="str">
            <v>Korea</v>
          </cell>
          <cell r="F28" t="str">
            <v>Mr. K.S. Park</v>
          </cell>
          <cell r="G28" t="str">
            <v>+ 82 2 3445 8660</v>
          </cell>
          <cell r="H28" t="str">
            <v>+ 82 2 3445 8661</v>
          </cell>
          <cell r="I28" t="str">
            <v>Cash In Advance</v>
          </cell>
          <cell r="J28" t="str">
            <v>JB Corporation</v>
          </cell>
          <cell r="K28" t="str">
            <v>Advance</v>
          </cell>
        </row>
        <row r="29">
          <cell r="A29" t="str">
            <v>Keck Seng (M) Berhad</v>
          </cell>
          <cell r="B29" t="str">
            <v>Masai Palm Oil Refinary,</v>
          </cell>
          <cell r="C29" t="str">
            <v>9 Miles Off Jalan Kong Kong,</v>
          </cell>
          <cell r="D29" t="str">
            <v>Masai 81757, Johor</v>
          </cell>
          <cell r="E29" t="str">
            <v>Malaysia</v>
          </cell>
          <cell r="F29" t="str">
            <v>Mr. Gian Heng Fatt</v>
          </cell>
          <cell r="G29" t="str">
            <v>+ 60 10 716 6991</v>
          </cell>
          <cell r="H29" t="str">
            <v>+ 60 7 261 1985</v>
          </cell>
          <cell r="I29" t="str">
            <v>Cash In Advance</v>
          </cell>
          <cell r="J29" t="str">
            <v>Keck Seng</v>
          </cell>
          <cell r="K29" t="str">
            <v>Advance</v>
          </cell>
        </row>
        <row r="30">
          <cell r="A30" t="str">
            <v>Kemin Industries (Asia) Pte Ltd</v>
          </cell>
          <cell r="B30" t="str">
            <v>12, Senoko Drive,</v>
          </cell>
          <cell r="C30" t="str">
            <v>Singapore 758200</v>
          </cell>
          <cell r="F30" t="str">
            <v>Ms. Yeo Siew Cheng</v>
          </cell>
          <cell r="G30" t="str">
            <v>+ 65 755 1633</v>
          </cell>
          <cell r="H30" t="str">
            <v>+ 65 754 1266</v>
          </cell>
          <cell r="I30" t="str">
            <v>30 Days</v>
          </cell>
          <cell r="J30" t="str">
            <v>Kemin</v>
          </cell>
          <cell r="K30" t="str">
            <v>30</v>
          </cell>
        </row>
        <row r="31">
          <cell r="A31" t="str">
            <v>Kingsway</v>
          </cell>
          <cell r="B31" t="str">
            <v>3406, Tarlton LA,</v>
          </cell>
          <cell r="C31" t="str">
            <v>Suite 130, Austin,</v>
          </cell>
          <cell r="D31" t="str">
            <v>TX 78746,</v>
          </cell>
          <cell r="E31" t="str">
            <v>USA</v>
          </cell>
          <cell r="F31" t="str">
            <v>Mr. Bill Hart</v>
          </cell>
          <cell r="G31" t="str">
            <v>+ 1 512 327 5260</v>
          </cell>
          <cell r="H31" t="str">
            <v>+ 1 512 306 9922</v>
          </cell>
          <cell r="I31" t="str">
            <v>Cash In Advance</v>
          </cell>
          <cell r="J31" t="str">
            <v>Kingsway</v>
          </cell>
          <cell r="K31" t="str">
            <v>Advance</v>
          </cell>
        </row>
        <row r="32">
          <cell r="A32" t="str">
            <v>Lucille Farm Products</v>
          </cell>
          <cell r="B32" t="str">
            <v>Jonergin Drive,</v>
          </cell>
          <cell r="C32" t="str">
            <v>Swanton,</v>
          </cell>
          <cell r="D32" t="str">
            <v>VT 05488,</v>
          </cell>
          <cell r="E32" t="str">
            <v>USA</v>
          </cell>
          <cell r="F32" t="str">
            <v>Mr. Jerry Falavene</v>
          </cell>
          <cell r="G32" t="str">
            <v>+ 1 802 868 7301</v>
          </cell>
          <cell r="I32" t="str">
            <v>Cash (COD)</v>
          </cell>
          <cell r="J32" t="str">
            <v>Lucille Farm</v>
          </cell>
          <cell r="K32" t="str">
            <v>COD</v>
          </cell>
        </row>
        <row r="33">
          <cell r="A33" t="str">
            <v>Marvel Zone Sdn Bhd</v>
          </cell>
          <cell r="B33" t="str">
            <v>32, Medan Lapangan 2,</v>
          </cell>
          <cell r="C33" t="str">
            <v>Medan Lapangan Legenda,</v>
          </cell>
          <cell r="D33" t="str">
            <v>31350 Ipoh, Perak,</v>
          </cell>
          <cell r="E33" t="str">
            <v>Malaysia</v>
          </cell>
          <cell r="F33" t="str">
            <v>Ms. Agnes / Ms. Aivon</v>
          </cell>
          <cell r="I33" t="str">
            <v>Cash (COD)</v>
          </cell>
          <cell r="J33" t="str">
            <v>Marvel Zone</v>
          </cell>
          <cell r="K33" t="str">
            <v>COD</v>
          </cell>
        </row>
        <row r="34">
          <cell r="A34" t="str">
            <v>Meat And Fat Research Institute</v>
          </cell>
          <cell r="B34" t="str">
            <v>04-190 Warszawa,</v>
          </cell>
          <cell r="C34" t="str">
            <v>Jubilerska 4,</v>
          </cell>
          <cell r="D34" t="str">
            <v>Poland</v>
          </cell>
          <cell r="F34" t="str">
            <v>Prof. Hab. A. Jakubowski</v>
          </cell>
          <cell r="H34" t="str">
            <v>+ 48 2 2610 2366</v>
          </cell>
          <cell r="I34" t="str">
            <v>Cash In Advance</v>
          </cell>
          <cell r="J34" t="str">
            <v>Meat &amp; Fat Research</v>
          </cell>
          <cell r="K34" t="str">
            <v>Advance</v>
          </cell>
        </row>
        <row r="35">
          <cell r="A35" t="str">
            <v>Medilux Oils &amp; Fats Trading</v>
          </cell>
          <cell r="B35" t="str">
            <v>No. 1, Jalan Melor 5,</v>
          </cell>
          <cell r="C35" t="str">
            <v>Taman Sri Ramai,</v>
          </cell>
          <cell r="D35" t="str">
            <v>43000 Kajang, Selangor,</v>
          </cell>
          <cell r="E35" t="str">
            <v>Malaysia</v>
          </cell>
          <cell r="F35" t="str">
            <v>Mr. M. Avadai Raj</v>
          </cell>
          <cell r="G35" t="str">
            <v>+ 60 3 8934 6354</v>
          </cell>
          <cell r="H35" t="str">
            <v>+ 60 3 8937 2584</v>
          </cell>
          <cell r="I35" t="str">
            <v>Cash In Advance</v>
          </cell>
          <cell r="J35" t="str">
            <v>Medilux</v>
          </cell>
          <cell r="K35" t="str">
            <v>Advance</v>
          </cell>
        </row>
        <row r="36">
          <cell r="A36" t="str">
            <v>Mewah Coat Sdn Bhd</v>
          </cell>
          <cell r="B36" t="str">
            <v>22, Jalan TSB 22,</v>
          </cell>
          <cell r="C36" t="str">
            <v>Taman Industri Sg. Buluh,</v>
          </cell>
          <cell r="D36" t="str">
            <v>47000 Sg. Buluh, Selangor,</v>
          </cell>
          <cell r="E36" t="str">
            <v>Malaysia</v>
          </cell>
          <cell r="F36" t="str">
            <v>Mr. Kriz Ng</v>
          </cell>
          <cell r="G36" t="str">
            <v>+ 60 3 657 1505</v>
          </cell>
          <cell r="H36" t="str">
            <v>+ 60 3 657 550 7</v>
          </cell>
          <cell r="I36" t="str">
            <v>Cash (COD)</v>
          </cell>
          <cell r="J36" t="str">
            <v>Mewah Coat</v>
          </cell>
          <cell r="K36" t="str">
            <v>COD</v>
          </cell>
        </row>
        <row r="37">
          <cell r="A37" t="str">
            <v>Mitsubishi Corporation</v>
          </cell>
          <cell r="B37" t="str">
            <v>New Business Development Team, Oil &amp; Fats Dept. (LY-L)</v>
          </cell>
          <cell r="C37" t="str">
            <v>3-1, Marunouchi 2-Chome,</v>
          </cell>
          <cell r="D37" t="str">
            <v>Chiyoda-Ku, Tokyo 100-8086,</v>
          </cell>
          <cell r="E37" t="str">
            <v>Japan</v>
          </cell>
          <cell r="F37" t="str">
            <v>Mr. Masaaki Miyano</v>
          </cell>
          <cell r="G37" t="str">
            <v>+ 81 3 3210 6499</v>
          </cell>
          <cell r="H37" t="str">
            <v>+ 81 3 3210 6546</v>
          </cell>
          <cell r="I37" t="str">
            <v>Cash In Advance</v>
          </cell>
          <cell r="J37" t="str">
            <v>Mitsubishi Corporation</v>
          </cell>
          <cell r="K37" t="str">
            <v>Advance</v>
          </cell>
        </row>
        <row r="38">
          <cell r="A38" t="str">
            <v>Naturex S.A.</v>
          </cell>
          <cell r="B38" t="str">
            <v>BP1218 - 84911,</v>
          </cell>
          <cell r="C38" t="str">
            <v>Avignon,</v>
          </cell>
          <cell r="D38" t="str">
            <v>Cedex 9,</v>
          </cell>
          <cell r="E38" t="str">
            <v>France</v>
          </cell>
          <cell r="F38" t="str">
            <v>Mr. Philippe Lartigue</v>
          </cell>
          <cell r="G38" t="str">
            <v>+ 33 4 9023 9689</v>
          </cell>
          <cell r="H38" t="str">
            <v>+ 33 4 9023 7340</v>
          </cell>
          <cell r="I38" t="str">
            <v>Cash (COD)</v>
          </cell>
          <cell r="J38" t="str">
            <v>Naturex S.A.</v>
          </cell>
          <cell r="K38" t="str">
            <v>COD</v>
          </cell>
        </row>
        <row r="39">
          <cell r="A39" t="str">
            <v>Nutrition Encounter</v>
          </cell>
          <cell r="B39" t="str">
            <v>61, Bahama Reef,</v>
          </cell>
          <cell r="C39" t="str">
            <v>Novato,</v>
          </cell>
          <cell r="D39" t="str">
            <v>CA 94948,</v>
          </cell>
          <cell r="E39" t="str">
            <v>USA</v>
          </cell>
          <cell r="F39" t="str">
            <v>Mr. Si Kamen</v>
          </cell>
          <cell r="G39" t="str">
            <v>+ 1 415 883 5154</v>
          </cell>
          <cell r="H39" t="str">
            <v>+ 1 415 883 9051</v>
          </cell>
          <cell r="I39" t="str">
            <v>Cash (COD)</v>
          </cell>
          <cell r="J39" t="str">
            <v>Nutrition Encounter</v>
          </cell>
          <cell r="K39" t="str">
            <v>COD</v>
          </cell>
        </row>
        <row r="40">
          <cell r="A40" t="str">
            <v>Nutrition Supplies &amp; Services (IRL) Ltd</v>
          </cell>
          <cell r="B40" t="str">
            <v>Innishannon Co.,</v>
          </cell>
          <cell r="C40" t="str">
            <v>Cork,</v>
          </cell>
          <cell r="D40" t="str">
            <v>Ireland</v>
          </cell>
          <cell r="F40" t="str">
            <v>Mr. Mark Shanahan</v>
          </cell>
          <cell r="G40" t="str">
            <v>+ 35 3 2177 5522</v>
          </cell>
          <cell r="H40" t="str">
            <v>+ 35 3 2177 5449</v>
          </cell>
          <cell r="I40" t="str">
            <v>Cash In Advance</v>
          </cell>
          <cell r="J40" t="str">
            <v>Nutrition Supplies</v>
          </cell>
          <cell r="K40" t="str">
            <v>Advance</v>
          </cell>
        </row>
        <row r="41">
          <cell r="A41" t="str">
            <v>Overseal Foods Limited</v>
          </cell>
          <cell r="B41" t="str">
            <v>Park Road, Overseal,</v>
          </cell>
          <cell r="C41" t="str">
            <v>Swadlincote,</v>
          </cell>
          <cell r="D41" t="str">
            <v>Derbyshire DE12 6JX,</v>
          </cell>
          <cell r="E41" t="str">
            <v>England</v>
          </cell>
          <cell r="F41" t="str">
            <v>Ms. Karen Murray</v>
          </cell>
          <cell r="G41" t="str">
            <v>+ 44 1 283 224 221</v>
          </cell>
          <cell r="H41" t="str">
            <v>+ 44 1 283 222 006</v>
          </cell>
          <cell r="I41" t="str">
            <v>Cash (COD)</v>
          </cell>
          <cell r="J41" t="str">
            <v>Overseal</v>
          </cell>
          <cell r="K41" t="str">
            <v>COD</v>
          </cell>
        </row>
        <row r="42">
          <cell r="A42" t="str">
            <v>Palm Oil Research Institute Of Malaysia</v>
          </cell>
          <cell r="B42" t="str">
            <v>6, Persiaran Institusi,</v>
          </cell>
          <cell r="C42" t="str">
            <v>Bandar Bari Bangi, 43000 Kajang,</v>
          </cell>
          <cell r="D42" t="str">
            <v>Selangor,</v>
          </cell>
          <cell r="E42" t="str">
            <v>Malaysia</v>
          </cell>
          <cell r="G42" t="str">
            <v>+ 60 3 8925 9155</v>
          </cell>
          <cell r="H42" t="str">
            <v>+ 60 3 8925 9446</v>
          </cell>
          <cell r="I42" t="str">
            <v>Cash (COD)</v>
          </cell>
          <cell r="J42" t="str">
            <v>PORIM</v>
          </cell>
          <cell r="K42" t="str">
            <v>COD</v>
          </cell>
        </row>
        <row r="43">
          <cell r="A43" t="str">
            <v>Performance Additives</v>
          </cell>
          <cell r="B43" t="str">
            <v>5, Jalan IP2,</v>
          </cell>
          <cell r="C43" t="str">
            <v>Taman Perindustrian SIME UEP,</v>
          </cell>
          <cell r="D43" t="str">
            <v>47600 Subang Jaya, Selangor,</v>
          </cell>
          <cell r="E43" t="str">
            <v>Malaysia</v>
          </cell>
          <cell r="G43" t="str">
            <v>+ 60 3 724 4976</v>
          </cell>
          <cell r="H43" t="str">
            <v>+ 60 3 724 5377</v>
          </cell>
          <cell r="I43" t="str">
            <v>30 Days</v>
          </cell>
          <cell r="J43" t="str">
            <v>Performance</v>
          </cell>
          <cell r="K43" t="str">
            <v>30</v>
          </cell>
        </row>
        <row r="44">
          <cell r="A44" t="str">
            <v>Pharmachief International Corp.</v>
          </cell>
          <cell r="B44" t="str">
            <v>8F-3, No. 200, Section 4,</v>
          </cell>
          <cell r="C44" t="str">
            <v>Wen Hsien Road, North District,</v>
          </cell>
          <cell r="D44" t="str">
            <v>Taichung,</v>
          </cell>
          <cell r="E44" t="str">
            <v>Taiwan R.O.C.</v>
          </cell>
          <cell r="F44" t="str">
            <v>Ms. Fay Hsu</v>
          </cell>
          <cell r="G44" t="str">
            <v>+ 86 6 4296 7157</v>
          </cell>
          <cell r="H44" t="str">
            <v>+ 86 6 4291 5957</v>
          </cell>
          <cell r="I44" t="str">
            <v>L/C At Sight</v>
          </cell>
          <cell r="J44" t="str">
            <v>Pharmachief</v>
          </cell>
          <cell r="K44" t="str">
            <v>L/C Sight</v>
          </cell>
        </row>
        <row r="45">
          <cell r="A45" t="str">
            <v>Pharmacia &amp; Upjohn</v>
          </cell>
          <cell r="B45" t="str">
            <v>7171, Portage Road,</v>
          </cell>
          <cell r="C45" t="str">
            <v>Kalamazoo,</v>
          </cell>
          <cell r="D45" t="str">
            <v>MI 49001,</v>
          </cell>
          <cell r="E45" t="str">
            <v>USA</v>
          </cell>
          <cell r="F45" t="str">
            <v>Mr. Kelvin Short</v>
          </cell>
          <cell r="I45" t="str">
            <v>Cash (COD)</v>
          </cell>
          <cell r="J45" t="str">
            <v>Pharmacia &amp; Upjohn</v>
          </cell>
          <cell r="K45" t="str">
            <v>COD</v>
          </cell>
        </row>
        <row r="46">
          <cell r="A46" t="str">
            <v>Phytone Limited</v>
          </cell>
          <cell r="B46" t="str">
            <v>Third Avenue Centrum 100,</v>
          </cell>
          <cell r="C46" t="str">
            <v>Burton On Treut,</v>
          </cell>
          <cell r="D46" t="str">
            <v>Staffordshire DE14 2WD,</v>
          </cell>
          <cell r="E46" t="str">
            <v>England</v>
          </cell>
          <cell r="F46" t="str">
            <v>Mr. Bruce Henry</v>
          </cell>
          <cell r="G46" t="str">
            <v>+ 44 1 283 543 300</v>
          </cell>
          <cell r="H46" t="str">
            <v>+ 44 1 283 543 322</v>
          </cell>
          <cell r="I46" t="str">
            <v>Cash (COD)</v>
          </cell>
          <cell r="J46" t="str">
            <v>Phytone</v>
          </cell>
          <cell r="K46" t="str">
            <v>COD</v>
          </cell>
        </row>
        <row r="47">
          <cell r="A47" t="str">
            <v>Progress Laboratories, Inc</v>
          </cell>
          <cell r="B47" t="str">
            <v>1701 W. Walnut Hill Ln.,</v>
          </cell>
          <cell r="C47" t="str">
            <v>Irving,</v>
          </cell>
          <cell r="D47" t="str">
            <v>TX 75038,</v>
          </cell>
          <cell r="E47" t="str">
            <v>USA</v>
          </cell>
          <cell r="F47" t="str">
            <v>Mr. Rick Carter</v>
          </cell>
          <cell r="G47" t="str">
            <v>+ 1 972 518 9660</v>
          </cell>
          <cell r="H47" t="str">
            <v>+ 1 972 518 9665</v>
          </cell>
          <cell r="I47" t="str">
            <v>30 Days</v>
          </cell>
          <cell r="J47" t="str">
            <v>Progressive</v>
          </cell>
          <cell r="K47" t="str">
            <v>30</v>
          </cell>
        </row>
        <row r="48">
          <cell r="A48" t="str">
            <v>Resource Materials LLC</v>
          </cell>
          <cell r="B48" t="str">
            <v>314A, Front Street,</v>
          </cell>
          <cell r="C48" t="str">
            <v>New Richmond,</v>
          </cell>
          <cell r="D48" t="str">
            <v>OH 45157,</v>
          </cell>
          <cell r="E48" t="str">
            <v>USA</v>
          </cell>
          <cell r="F48" t="str">
            <v>Mr. John Marsden</v>
          </cell>
          <cell r="G48" t="str">
            <v>+ 1 513 553 2130</v>
          </cell>
          <cell r="H48" t="str">
            <v>+ 1 513 553 1082</v>
          </cell>
          <cell r="I48" t="str">
            <v>Cash (COD)</v>
          </cell>
          <cell r="J48" t="str">
            <v>Resource Materials</v>
          </cell>
          <cell r="K48" t="str">
            <v>COD</v>
          </cell>
        </row>
        <row r="49">
          <cell r="A49" t="str">
            <v>Sancolor S.A.</v>
          </cell>
          <cell r="B49" t="str">
            <v>Juan de La Cierva 16,</v>
          </cell>
          <cell r="C49" t="str">
            <v>08960 Sant Just Desvern,</v>
          </cell>
          <cell r="D49" t="str">
            <v>Barcelona,</v>
          </cell>
          <cell r="E49" t="str">
            <v>Spain</v>
          </cell>
          <cell r="F49" t="str">
            <v>Mr. Juan Santacana</v>
          </cell>
          <cell r="G49" t="str">
            <v>+ 34 9 3372 8354</v>
          </cell>
          <cell r="H49" t="str">
            <v>+ 34 9 3372 4701</v>
          </cell>
          <cell r="I49" t="str">
            <v>Cash (COD)</v>
          </cell>
          <cell r="J49" t="str">
            <v>Sancolor S.A.</v>
          </cell>
          <cell r="K49" t="str">
            <v>COD</v>
          </cell>
        </row>
        <row r="50">
          <cell r="A50" t="str">
            <v>Schweizerhall Pharma International GmbH</v>
          </cell>
          <cell r="B50" t="str">
            <v>Winterhuder Weg 27,</v>
          </cell>
          <cell r="C50" t="str">
            <v>22085 Hamburg,</v>
          </cell>
          <cell r="D50" t="str">
            <v>Germany</v>
          </cell>
          <cell r="F50" t="str">
            <v>Mrs. Helga Wahlers</v>
          </cell>
          <cell r="G50" t="str">
            <v>+ 49 4022 7026</v>
          </cell>
          <cell r="H50" t="str">
            <v>+ 49 40 2270 2626</v>
          </cell>
          <cell r="I50" t="str">
            <v>Cash (COD)</v>
          </cell>
          <cell r="J50" t="str">
            <v>Schweizerhall Pharma</v>
          </cell>
          <cell r="K50" t="str">
            <v>COD</v>
          </cell>
        </row>
        <row r="51">
          <cell r="A51" t="str">
            <v>Schweizerhall-France Chimie Fine</v>
          </cell>
          <cell r="B51" t="str">
            <v>57, Boulevard de Montmorency,</v>
          </cell>
          <cell r="C51" t="str">
            <v>75016 Paris,</v>
          </cell>
          <cell r="D51" t="str">
            <v>France</v>
          </cell>
          <cell r="F51" t="str">
            <v>Mrs. N. Jacquemier</v>
          </cell>
          <cell r="G51" t="str">
            <v>+ 33 1 4414 6940</v>
          </cell>
          <cell r="H51" t="str">
            <v>+ 33 1 4414 6950</v>
          </cell>
          <cell r="I51" t="str">
            <v>Cash (COD)</v>
          </cell>
          <cell r="J51" t="str">
            <v>Schweizerhall France</v>
          </cell>
          <cell r="K51" t="str">
            <v>COD</v>
          </cell>
        </row>
        <row r="52">
          <cell r="A52" t="str">
            <v>Simply Healing</v>
          </cell>
          <cell r="B52" t="str">
            <v>Greylyn Business Park,</v>
          </cell>
          <cell r="C52" t="str">
            <v>Suite E, 9303 Monroe Rd. Charlotte,</v>
          </cell>
          <cell r="D52" t="str">
            <v>NC 28270,</v>
          </cell>
          <cell r="E52" t="str">
            <v>USA</v>
          </cell>
          <cell r="F52" t="str">
            <v>Dr. Aleksander Strande, ND., PhD.</v>
          </cell>
          <cell r="G52" t="str">
            <v>+ 1 704 333 3530</v>
          </cell>
          <cell r="H52" t="str">
            <v>+ 1 704 542 3697</v>
          </cell>
          <cell r="I52" t="str">
            <v>Cash In Advance</v>
          </cell>
          <cell r="J52" t="str">
            <v>Simply Healing</v>
          </cell>
          <cell r="K52" t="str">
            <v>Advance</v>
          </cell>
        </row>
        <row r="53">
          <cell r="A53" t="str">
            <v>Soft Gel Technologies, Inc</v>
          </cell>
          <cell r="B53" t="str">
            <v>6982, Bandini Boulevard,</v>
          </cell>
          <cell r="C53" t="str">
            <v>Los Angeles,</v>
          </cell>
          <cell r="D53" t="str">
            <v>CA 90040</v>
          </cell>
          <cell r="E53" t="str">
            <v>USA</v>
          </cell>
          <cell r="F53" t="str">
            <v>Ms. Evelyn Muniz</v>
          </cell>
          <cell r="G53" t="str">
            <v>+ 1 323 726 0700</v>
          </cell>
          <cell r="H53" t="str">
            <v>+ 1 323 726 7065</v>
          </cell>
          <cell r="I53" t="str">
            <v>30 Days</v>
          </cell>
          <cell r="J53" t="str">
            <v>Soft Gel</v>
          </cell>
          <cell r="K53" t="str">
            <v>30</v>
          </cell>
        </row>
        <row r="54">
          <cell r="A54" t="str">
            <v>Song Eun Commercial Co. Ltd</v>
          </cell>
          <cell r="B54" t="str">
            <v>Dong Bang B/D 2F,</v>
          </cell>
          <cell r="C54" t="str">
            <v>124-24 Bangi-Dong,</v>
          </cell>
          <cell r="D54" t="str">
            <v>Songpa-Ku, Seoul,</v>
          </cell>
          <cell r="E54" t="str">
            <v>Korea</v>
          </cell>
          <cell r="F54" t="str">
            <v>Mr. Bill Lee</v>
          </cell>
          <cell r="G54" t="str">
            <v>+ 82 2 2203 1071</v>
          </cell>
          <cell r="H54" t="str">
            <v>+ 82 2 2203 1074</v>
          </cell>
          <cell r="I54" t="str">
            <v>Cash (COD)</v>
          </cell>
          <cell r="J54" t="str">
            <v>Song Eun</v>
          </cell>
          <cell r="K54" t="str">
            <v>COD</v>
          </cell>
        </row>
        <row r="55">
          <cell r="A55" t="str">
            <v>Symex Holdings Limited</v>
          </cell>
          <cell r="B55" t="str">
            <v>14, Woodruff Street,</v>
          </cell>
          <cell r="C55" t="str">
            <v>Port Melbourne,</v>
          </cell>
          <cell r="D55" t="str">
            <v>Victoria 3207,</v>
          </cell>
          <cell r="E55" t="str">
            <v>Australia</v>
          </cell>
          <cell r="F55" t="str">
            <v>Mr. A. Murison</v>
          </cell>
          <cell r="G55" t="str">
            <v>+ 61 03 9251 2311</v>
          </cell>
          <cell r="H55" t="str">
            <v>+ 61 03 9645 3001</v>
          </cell>
          <cell r="I55" t="str">
            <v>L/C At Sight</v>
          </cell>
          <cell r="J55" t="str">
            <v>Symex Holdings</v>
          </cell>
          <cell r="K55" t="str">
            <v>L/C Sight</v>
          </cell>
        </row>
        <row r="56">
          <cell r="A56" t="str">
            <v>T.B.M. Sdn Bhd</v>
          </cell>
          <cell r="B56" t="str">
            <v>10H-1, Jalan Tun Abdul Razak,</v>
          </cell>
          <cell r="C56" t="str">
            <v>30100 Ipoh,</v>
          </cell>
          <cell r="D56" t="str">
            <v>Perak,</v>
          </cell>
          <cell r="E56" t="str">
            <v>Malaysia</v>
          </cell>
          <cell r="F56" t="str">
            <v>Mr. Frank Teng</v>
          </cell>
          <cell r="I56" t="str">
            <v>Cash (COD)</v>
          </cell>
          <cell r="J56" t="str">
            <v>T.B.M.</v>
          </cell>
          <cell r="K56" t="str">
            <v>COD</v>
          </cell>
        </row>
        <row r="57">
          <cell r="A57" t="str">
            <v>The Bountiful Tree</v>
          </cell>
          <cell r="B57" t="str">
            <v>180, Church Street,</v>
          </cell>
          <cell r="C57" t="str">
            <v>Naugatuck,</v>
          </cell>
          <cell r="D57" t="str">
            <v>CT 06670,</v>
          </cell>
          <cell r="E57" t="str">
            <v>USA</v>
          </cell>
          <cell r="F57" t="str">
            <v>Mr. Thomas H. Fitzgerald, FR.</v>
          </cell>
          <cell r="G57" t="str">
            <v>+ 1 203 729 3100</v>
          </cell>
          <cell r="H57" t="str">
            <v>+ 1 203 729 2989</v>
          </cell>
          <cell r="I57" t="str">
            <v>Cash In Advance</v>
          </cell>
          <cell r="J57" t="str">
            <v>Bountiful Tree</v>
          </cell>
          <cell r="K57" t="str">
            <v>Advance</v>
          </cell>
        </row>
        <row r="58">
          <cell r="A58" t="str">
            <v>The Life Extension Fundation</v>
          </cell>
          <cell r="B58" t="str">
            <v>995, S.W. 24 Street,</v>
          </cell>
          <cell r="C58" t="str">
            <v>Ft. Lauderable,</v>
          </cell>
          <cell r="D58" t="str">
            <v>Florida 33315,</v>
          </cell>
          <cell r="E58" t="str">
            <v>USA</v>
          </cell>
          <cell r="F58" t="str">
            <v>Mr. Michael M. Halpern</v>
          </cell>
          <cell r="G58" t="str">
            <v>+ 1 954 766 8433</v>
          </cell>
          <cell r="H58" t="str">
            <v>+ 1 954 761 9199</v>
          </cell>
          <cell r="I58" t="str">
            <v>30 Days</v>
          </cell>
          <cell r="J58" t="str">
            <v>Life Extension</v>
          </cell>
          <cell r="K58" t="str">
            <v>30</v>
          </cell>
        </row>
        <row r="59">
          <cell r="A59" t="str">
            <v>Tischon Corp</v>
          </cell>
          <cell r="B59" t="str">
            <v>2410, West Zion Road,</v>
          </cell>
          <cell r="C59" t="str">
            <v>Salisbury,</v>
          </cell>
          <cell r="D59" t="str">
            <v>Maryland 21801,</v>
          </cell>
          <cell r="E59" t="str">
            <v>USA</v>
          </cell>
          <cell r="F59" t="str">
            <v>Mr. Surender Glover</v>
          </cell>
          <cell r="G59" t="str">
            <v>+ 1 410 860 0046</v>
          </cell>
          <cell r="H59" t="str">
            <v>+ 1 410 860 0324</v>
          </cell>
          <cell r="I59" t="str">
            <v>30 Days</v>
          </cell>
          <cell r="J59" t="str">
            <v>Tischon</v>
          </cell>
          <cell r="K59" t="str">
            <v>30</v>
          </cell>
        </row>
        <row r="60">
          <cell r="A60" t="str">
            <v>Tomen Corporation</v>
          </cell>
          <cell r="B60" t="str">
            <v>6-7, Kawaramachi 1-Chome,</v>
          </cell>
          <cell r="C60" t="str">
            <v>Chuo-Ku,</v>
          </cell>
          <cell r="D60" t="str">
            <v>Osaka 541-8522,</v>
          </cell>
          <cell r="E60" t="str">
            <v>Japan</v>
          </cell>
          <cell r="F60" t="str">
            <v>Mr. T. Matsubayashi</v>
          </cell>
          <cell r="G60" t="str">
            <v>+ 81 6 6208 3603</v>
          </cell>
          <cell r="H60" t="str">
            <v>+ 81 6 6208 3600</v>
          </cell>
          <cell r="I60" t="str">
            <v>T/T At Sight</v>
          </cell>
          <cell r="J60" t="str">
            <v>Tomen Corporation</v>
          </cell>
          <cell r="K60" t="str">
            <v>T/T Sight</v>
          </cell>
        </row>
        <row r="61">
          <cell r="A61" t="str">
            <v>Unitata Berhad</v>
          </cell>
          <cell r="B61" t="str">
            <v>Jenderata Estate,</v>
          </cell>
          <cell r="C61" t="str">
            <v>36009 Teluk Intan,</v>
          </cell>
          <cell r="D61" t="str">
            <v>Perak,</v>
          </cell>
          <cell r="E61" t="str">
            <v>Malaysia</v>
          </cell>
          <cell r="G61" t="str">
            <v>+ 60 5 641 1511</v>
          </cell>
          <cell r="H61" t="str">
            <v>+ 60 5 641 1760</v>
          </cell>
          <cell r="I61" t="str">
            <v>Cash (COD)</v>
          </cell>
          <cell r="J61" t="str">
            <v>Unitata</v>
          </cell>
          <cell r="K61" t="str">
            <v>COD</v>
          </cell>
        </row>
        <row r="62">
          <cell r="A62" t="str">
            <v>Universal Foods Corporation (Asia Pacific) Pte Ltd</v>
          </cell>
          <cell r="B62" t="str">
            <v>83, Science Park Drive,</v>
          </cell>
          <cell r="C62" t="str">
            <v>#04-01 The Curie,</v>
          </cell>
          <cell r="D62" t="str">
            <v>Singapore 118258</v>
          </cell>
          <cell r="F62" t="str">
            <v>Ms. Patricia Lopez</v>
          </cell>
          <cell r="G62" t="str">
            <v>+ 65 776 7900</v>
          </cell>
          <cell r="H62" t="str">
            <v>+ 65 776 9059</v>
          </cell>
          <cell r="I62" t="str">
            <v>Cash (COD)</v>
          </cell>
          <cell r="J62" t="str">
            <v>Universal Foods</v>
          </cell>
          <cell r="K62" t="str">
            <v>COD</v>
          </cell>
        </row>
        <row r="63">
          <cell r="A63" t="str">
            <v>Veripan Ltd</v>
          </cell>
          <cell r="B63" t="str">
            <v>Lauchefeld 31,</v>
          </cell>
          <cell r="C63" t="str">
            <v>CH-9548 Matzingen,</v>
          </cell>
          <cell r="D63" t="str">
            <v>Switzerland</v>
          </cell>
          <cell r="F63" t="str">
            <v>Mr. Markus Hochuli</v>
          </cell>
          <cell r="G63" t="str">
            <v>+ 41 5 2369 6655</v>
          </cell>
          <cell r="H63" t="str">
            <v>+ 41 5 2369 6650</v>
          </cell>
          <cell r="I63" t="str">
            <v>Cash In Advance</v>
          </cell>
          <cell r="J63" t="str">
            <v>Veripan Ltd</v>
          </cell>
          <cell r="K63" t="str">
            <v>Advance</v>
          </cell>
        </row>
        <row r="64">
          <cell r="A64" t="str">
            <v>Vitabel Ltda.</v>
          </cell>
          <cell r="B64" t="str">
            <v>Lucerna 4925-Cerrillos,</v>
          </cell>
          <cell r="C64" t="str">
            <v>Santiago,</v>
          </cell>
          <cell r="D64" t="str">
            <v>Chile</v>
          </cell>
          <cell r="F64" t="str">
            <v>Mr. Hortensia Castillo R.</v>
          </cell>
          <cell r="G64" t="str">
            <v>+ 56 2557 4512</v>
          </cell>
          <cell r="H64" t="str">
            <v>+ 56 2557 1977</v>
          </cell>
          <cell r="I64" t="str">
            <v>Cash In Advance</v>
          </cell>
          <cell r="J64" t="str">
            <v>Vitabel Ltda.</v>
          </cell>
          <cell r="K64" t="str">
            <v>Advance</v>
          </cell>
        </row>
        <row r="65">
          <cell r="A65" t="str">
            <v>Winfried Behr</v>
          </cell>
          <cell r="B65" t="str">
            <v>Friedrich-Breuer Str. 86-D,</v>
          </cell>
          <cell r="C65" t="str">
            <v>53225 Bonn,</v>
          </cell>
          <cell r="D65" t="str">
            <v>Germany</v>
          </cell>
          <cell r="F65" t="str">
            <v>Dr. Winfried Behr</v>
          </cell>
          <cell r="I65" t="str">
            <v>Winfried Behr</v>
          </cell>
          <cell r="J65" t="str">
            <v>Winfried Behr</v>
          </cell>
          <cell r="K65" t="str">
            <v>COD</v>
          </cell>
        </row>
        <row r="66">
          <cell r="A66" t="str">
            <v>Koyo Mercantile Co., Ltd</v>
          </cell>
          <cell r="B66" t="str">
            <v>Ozu Honkan Bldg, 8F,</v>
          </cell>
          <cell r="C66" t="str">
            <v>6-2 Nihombashi-Honcho 3-chome,</v>
          </cell>
          <cell r="D66" t="str">
            <v>Chuo-ku, Tokyo 103-0023,</v>
          </cell>
          <cell r="E66" t="str">
            <v>Japan</v>
          </cell>
          <cell r="F66" t="str">
            <v>Mr. Masanori Usui</v>
          </cell>
          <cell r="G66" t="str">
            <v>+ 03 3639 8555</v>
          </cell>
          <cell r="H66" t="str">
            <v>+ 03 3667 9719</v>
          </cell>
          <cell r="I66" t="str">
            <v>Cash (COD)</v>
          </cell>
          <cell r="J66" t="str">
            <v>Koyo Mercantile</v>
          </cell>
          <cell r="K66" t="str">
            <v>COD</v>
          </cell>
        </row>
        <row r="67">
          <cell r="A67" t="str">
            <v>MASbio Group Limited</v>
          </cell>
          <cell r="B67" t="str">
            <v>Level 40, Tower 2, Petronas Twin Towers,</v>
          </cell>
          <cell r="C67" t="str">
            <v>Kuala Lumpur City Centre,</v>
          </cell>
          <cell r="D67" t="str">
            <v>50088 Kuala Lumpur,</v>
          </cell>
          <cell r="E67" t="str">
            <v>Malaysia</v>
          </cell>
          <cell r="F67" t="str">
            <v>Mr. Eric Chan</v>
          </cell>
          <cell r="G67" t="str">
            <v>+ 60 3 2168 4420</v>
          </cell>
          <cell r="H67" t="str">
            <v>+ 60 3 2168 4201</v>
          </cell>
          <cell r="J67" t="str">
            <v>MASbio</v>
          </cell>
        </row>
        <row r="68">
          <cell r="A68" t="str">
            <v>IMPAX</v>
          </cell>
          <cell r="B68" t="str">
            <v>4096, 17th Street,</v>
          </cell>
          <cell r="C68" t="str">
            <v>#315, San Francisco,</v>
          </cell>
          <cell r="D68" t="str">
            <v>LA 94114,</v>
          </cell>
          <cell r="E68" t="str">
            <v>USA</v>
          </cell>
          <cell r="F68" t="str">
            <v>Ms. Sheryl Grace</v>
          </cell>
          <cell r="G68" t="str">
            <v>+ 1 415 703 0220</v>
          </cell>
          <cell r="I68" t="str">
            <v>Cash (COD)</v>
          </cell>
          <cell r="J68" t="str">
            <v>IMPAX</v>
          </cell>
          <cell r="K68" t="str">
            <v>COD</v>
          </cell>
        </row>
      </sheetData>
      <sheetData sheetId="2">
        <row r="1">
          <cell r="AJ1" t="str">
            <v>INVOICE</v>
          </cell>
          <cell r="AK1" t="str">
            <v>INVOICE</v>
          </cell>
          <cell r="AM1" t="str">
            <v>INVOICE</v>
          </cell>
          <cell r="AN1" t="str">
            <v>AIR WAYBILL</v>
          </cell>
        </row>
        <row r="2">
          <cell r="AG2" t="str">
            <v>INVOICE NO.</v>
          </cell>
          <cell r="AH2" t="str">
            <v>SO 1</v>
          </cell>
          <cell r="AI2" t="str">
            <v>SO 2</v>
          </cell>
          <cell r="AJ2" t="str">
            <v>AMT(USD)</v>
          </cell>
          <cell r="AK2" t="str">
            <v>AMT(RM)</v>
          </cell>
          <cell r="AL2" t="str">
            <v>CUSTOMERS</v>
          </cell>
          <cell r="AM2" t="str">
            <v>DATE</v>
          </cell>
          <cell r="AN2" t="str">
            <v>DATE</v>
          </cell>
        </row>
        <row r="4">
          <cell r="AG4" t="str">
            <v>CRT00619</v>
          </cell>
          <cell r="AH4" t="str">
            <v>SO0044</v>
          </cell>
          <cell r="AJ4" t="str">
            <v/>
          </cell>
          <cell r="AK4">
            <v>4560</v>
          </cell>
          <cell r="AL4" t="str">
            <v>Hoe Pharmaceuticals Sdn Bhd</v>
          </cell>
          <cell r="AN4">
            <v>36696</v>
          </cell>
        </row>
        <row r="5">
          <cell r="AG5" t="str">
            <v>CRT00582</v>
          </cell>
          <cell r="AH5" t="str">
            <v>US000401</v>
          </cell>
          <cell r="AJ5">
            <v>46840</v>
          </cell>
          <cell r="AK5" t="str">
            <v/>
          </cell>
          <cell r="AL5" t="str">
            <v>Overseal Foods Limited</v>
          </cell>
          <cell r="AN5">
            <v>36639</v>
          </cell>
        </row>
        <row r="6">
          <cell r="AG6" t="str">
            <v>CRT00595</v>
          </cell>
          <cell r="AH6" t="str">
            <v>US000504</v>
          </cell>
          <cell r="AJ6">
            <v>33024</v>
          </cell>
          <cell r="AK6" t="str">
            <v/>
          </cell>
          <cell r="AL6" t="str">
            <v>Soft Gel Technologies, Inc</v>
          </cell>
          <cell r="AN6">
            <v>36658</v>
          </cell>
        </row>
        <row r="7">
          <cell r="AG7" t="str">
            <v>CRT00597</v>
          </cell>
          <cell r="AH7" t="str">
            <v>US000505</v>
          </cell>
          <cell r="AJ7">
            <v>38400</v>
          </cell>
          <cell r="AK7" t="str">
            <v/>
          </cell>
          <cell r="AL7" t="str">
            <v>Soft Gel Technologies, Inc</v>
          </cell>
          <cell r="AN7">
            <v>36661</v>
          </cell>
        </row>
        <row r="8">
          <cell r="AG8" t="str">
            <v>CRT00599</v>
          </cell>
          <cell r="AH8" t="str">
            <v>US000506</v>
          </cell>
          <cell r="AJ8">
            <v>9841.33</v>
          </cell>
          <cell r="AK8" t="str">
            <v/>
          </cell>
          <cell r="AL8" t="str">
            <v>Resource Materials LLC</v>
          </cell>
          <cell r="AN8">
            <v>36669</v>
          </cell>
        </row>
        <row r="9">
          <cell r="AG9" t="str">
            <v>CRT00609</v>
          </cell>
          <cell r="AH9" t="str">
            <v>US000604</v>
          </cell>
          <cell r="AJ9">
            <v>3680</v>
          </cell>
          <cell r="AK9" t="str">
            <v/>
          </cell>
          <cell r="AL9" t="str">
            <v>Soft Gel Technologies, Inc</v>
          </cell>
          <cell r="AN9">
            <v>36686</v>
          </cell>
        </row>
        <row r="10">
          <cell r="AG10" t="str">
            <v>CRT00621</v>
          </cell>
          <cell r="AH10" t="str">
            <v>US000609</v>
          </cell>
          <cell r="AJ10">
            <v>31500</v>
          </cell>
          <cell r="AK10" t="str">
            <v/>
          </cell>
          <cell r="AL10" t="str">
            <v>American River Nutrition, Inc</v>
          </cell>
          <cell r="AN10">
            <v>36699</v>
          </cell>
        </row>
        <row r="11">
          <cell r="AG11" t="str">
            <v>CRT00521</v>
          </cell>
          <cell r="AH11" t="str">
            <v>US991209</v>
          </cell>
          <cell r="AJ11" t="str">
            <v/>
          </cell>
          <cell r="AK11">
            <v>73089</v>
          </cell>
          <cell r="AL11" t="str">
            <v>Cognis Oleochemicals (M) Sdn Bhd</v>
          </cell>
        </row>
        <row r="12">
          <cell r="AG12" t="str">
            <v>CRT00521(C)</v>
          </cell>
          <cell r="AH12" t="str">
            <v>US991209-3</v>
          </cell>
          <cell r="AJ12" t="str">
            <v/>
          </cell>
          <cell r="AK12">
            <v>0</v>
          </cell>
          <cell r="AL12" t="str">
            <v>Cognis Oleochemicals (M) Sdn Bhd</v>
          </cell>
        </row>
        <row r="13">
          <cell r="AG13" t="str">
            <v>CRT00521(D)</v>
          </cell>
          <cell r="AH13" t="str">
            <v>US991209-4</v>
          </cell>
          <cell r="AJ13" t="str">
            <v/>
          </cell>
          <cell r="AK13">
            <v>0</v>
          </cell>
          <cell r="AL13" t="str">
            <v>Cognis Oleochemicals (M) Sdn Bhd</v>
          </cell>
        </row>
        <row r="14">
          <cell r="AG14" t="str">
            <v>CRT00521(E)</v>
          </cell>
          <cell r="AH14" t="str">
            <v>US991209-5</v>
          </cell>
          <cell r="AJ14" t="str">
            <v/>
          </cell>
          <cell r="AK14">
            <v>0</v>
          </cell>
          <cell r="AL14" t="str">
            <v>Cognis Oleochemicals (M) Sdn Bhd</v>
          </cell>
        </row>
        <row r="15">
          <cell r="AH15" t="str">
            <v>SO0008</v>
          </cell>
          <cell r="AJ15" t="str">
            <v/>
          </cell>
          <cell r="AK15">
            <v>10584</v>
          </cell>
          <cell r="AL15" t="str">
            <v>Mewah Coat Sdn Bhd</v>
          </cell>
        </row>
        <row r="16">
          <cell r="AG16" t="str">
            <v>CRT00641</v>
          </cell>
          <cell r="AH16" t="str">
            <v>US000310-2</v>
          </cell>
          <cell r="AJ16">
            <v>16485.95</v>
          </cell>
          <cell r="AK16" t="str">
            <v/>
          </cell>
          <cell r="AL16" t="str">
            <v>Symex Holdings Limited</v>
          </cell>
          <cell r="AM16">
            <v>36734</v>
          </cell>
          <cell r="AN16">
            <v>36736</v>
          </cell>
        </row>
        <row r="17">
          <cell r="AG17" t="str">
            <v>CRT00668</v>
          </cell>
          <cell r="AH17" t="str">
            <v>US000310-3</v>
          </cell>
          <cell r="AJ17">
            <v>18399.21</v>
          </cell>
          <cell r="AK17" t="str">
            <v/>
          </cell>
          <cell r="AL17" t="str">
            <v>Symex Holdings Limited</v>
          </cell>
          <cell r="AM17">
            <v>36769</v>
          </cell>
          <cell r="AN17">
            <v>36778</v>
          </cell>
        </row>
        <row r="18">
          <cell r="AG18" t="str">
            <v>CRT00679</v>
          </cell>
          <cell r="AH18" t="str">
            <v>US000310-4</v>
          </cell>
          <cell r="AJ18">
            <v>16639.56</v>
          </cell>
          <cell r="AK18" t="str">
            <v/>
          </cell>
          <cell r="AL18" t="str">
            <v>Symex Holdings Limited</v>
          </cell>
          <cell r="AM18">
            <v>36797</v>
          </cell>
          <cell r="AN18">
            <v>36799</v>
          </cell>
        </row>
        <row r="19">
          <cell r="AH19" t="str">
            <v>US000310-5</v>
          </cell>
          <cell r="AJ19">
            <v>19200</v>
          </cell>
          <cell r="AK19" t="str">
            <v/>
          </cell>
          <cell r="AL19" t="str">
            <v>Symex Holdings Limited</v>
          </cell>
        </row>
        <row r="20">
          <cell r="AG20" t="str">
            <v>CRT00452/479</v>
          </cell>
          <cell r="AH20" t="str">
            <v>US000611</v>
          </cell>
          <cell r="AJ20" t="str">
            <v/>
          </cell>
          <cell r="AK20">
            <v>117865.8</v>
          </cell>
          <cell r="AL20" t="str">
            <v>Cognis Oleochemicals (M) Sdn Bhd</v>
          </cell>
          <cell r="AM20" t="str">
            <v>July 2000</v>
          </cell>
          <cell r="AN20" t="str">
            <v>July 2000</v>
          </cell>
        </row>
        <row r="21">
          <cell r="AG21" t="str">
            <v>CRT00452(J)</v>
          </cell>
          <cell r="AH21" t="str">
            <v>US000611-1</v>
          </cell>
          <cell r="AJ21" t="str">
            <v/>
          </cell>
          <cell r="AK21">
            <v>20428.2</v>
          </cell>
          <cell r="AL21" t="str">
            <v>Cognis Oleochemicals (M) Sdn Bhd</v>
          </cell>
          <cell r="AM21">
            <v>36714</v>
          </cell>
          <cell r="AN21">
            <v>36714</v>
          </cell>
        </row>
        <row r="22">
          <cell r="AG22" t="str">
            <v>CRT00452(K)</v>
          </cell>
          <cell r="AH22" t="str">
            <v>US000611-2</v>
          </cell>
          <cell r="AJ22" t="str">
            <v/>
          </cell>
          <cell r="AK22">
            <v>19071</v>
          </cell>
          <cell r="AL22" t="str">
            <v>Cognis Oleochemicals (M) Sdn Bhd</v>
          </cell>
          <cell r="AM22">
            <v>36714</v>
          </cell>
          <cell r="AN22">
            <v>36714</v>
          </cell>
        </row>
        <row r="23">
          <cell r="AG23" t="str">
            <v>CRT00479(A)</v>
          </cell>
          <cell r="AH23" t="str">
            <v>US000611-3</v>
          </cell>
          <cell r="AJ23" t="str">
            <v/>
          </cell>
          <cell r="AK23">
            <v>19176.3</v>
          </cell>
          <cell r="AL23" t="str">
            <v>Cognis Oleochemicals (M) Sdn Bhd</v>
          </cell>
          <cell r="AM23">
            <v>36714</v>
          </cell>
          <cell r="AN23">
            <v>36714</v>
          </cell>
        </row>
        <row r="24">
          <cell r="AG24" t="str">
            <v>CRT00479(B)</v>
          </cell>
          <cell r="AH24" t="str">
            <v>US000611-4</v>
          </cell>
          <cell r="AJ24" t="str">
            <v/>
          </cell>
          <cell r="AK24">
            <v>19527.3</v>
          </cell>
          <cell r="AL24" t="str">
            <v>Cognis Oleochemicals (M) Sdn Bhd</v>
          </cell>
          <cell r="AM24">
            <v>36716</v>
          </cell>
          <cell r="AN24">
            <v>36716</v>
          </cell>
        </row>
        <row r="25">
          <cell r="AG25" t="str">
            <v>CRT00479(C)</v>
          </cell>
          <cell r="AH25" t="str">
            <v>US000611-5</v>
          </cell>
          <cell r="AJ25" t="str">
            <v/>
          </cell>
          <cell r="AK25">
            <v>19094.4</v>
          </cell>
          <cell r="AL25" t="str">
            <v>Cognis Oleochemicals (M) Sdn Bhd</v>
          </cell>
          <cell r="AM25">
            <v>36716</v>
          </cell>
          <cell r="AN25">
            <v>36716</v>
          </cell>
        </row>
        <row r="26">
          <cell r="AG26" t="str">
            <v>CRT00479(D)</v>
          </cell>
          <cell r="AH26" t="str">
            <v>US000611-6</v>
          </cell>
          <cell r="AJ26" t="str">
            <v/>
          </cell>
          <cell r="AK26">
            <v>20568.6</v>
          </cell>
          <cell r="AL26" t="str">
            <v>Cognis Oleochemicals (M) Sdn Bhd</v>
          </cell>
          <cell r="AM26">
            <v>36716</v>
          </cell>
          <cell r="AN26">
            <v>36716</v>
          </cell>
        </row>
        <row r="27">
          <cell r="AG27" t="str">
            <v>CRT00296/334/480</v>
          </cell>
          <cell r="AH27" t="str">
            <v>SO0051</v>
          </cell>
          <cell r="AJ27" t="str">
            <v/>
          </cell>
          <cell r="AK27">
            <v>239400</v>
          </cell>
          <cell r="AL27" t="str">
            <v>Hovid Sdn Bhd</v>
          </cell>
          <cell r="AM27">
            <v>36717</v>
          </cell>
          <cell r="AN27">
            <v>36717</v>
          </cell>
        </row>
        <row r="28">
          <cell r="AG28" t="str">
            <v>CRT00296(B)</v>
          </cell>
          <cell r="AH28" t="str">
            <v>SO0051-1</v>
          </cell>
          <cell r="AJ28" t="str">
            <v/>
          </cell>
          <cell r="AK28">
            <v>109725</v>
          </cell>
          <cell r="AL28" t="str">
            <v>Hovid Sdn Bhd</v>
          </cell>
          <cell r="AM28">
            <v>36717</v>
          </cell>
          <cell r="AN28">
            <v>36717</v>
          </cell>
        </row>
        <row r="29">
          <cell r="AG29" t="str">
            <v>CRT00332</v>
          </cell>
          <cell r="AH29" t="str">
            <v>SO0051-2</v>
          </cell>
          <cell r="AJ29" t="str">
            <v/>
          </cell>
          <cell r="AK29">
            <v>79800</v>
          </cell>
          <cell r="AL29" t="str">
            <v>Hovid Sdn Bhd</v>
          </cell>
          <cell r="AM29">
            <v>36717</v>
          </cell>
          <cell r="AN29">
            <v>36717</v>
          </cell>
        </row>
        <row r="30">
          <cell r="AG30" t="str">
            <v>CRT00480(A)</v>
          </cell>
          <cell r="AH30" t="str">
            <v>SO0051-3</v>
          </cell>
          <cell r="AJ30" t="str">
            <v/>
          </cell>
          <cell r="AK30">
            <v>49875</v>
          </cell>
          <cell r="AL30" t="str">
            <v>Hovid Sdn Bhd</v>
          </cell>
          <cell r="AM30">
            <v>36717</v>
          </cell>
          <cell r="AN30">
            <v>36717</v>
          </cell>
        </row>
        <row r="31">
          <cell r="AG31" t="str">
            <v>CANCELLED</v>
          </cell>
          <cell r="AH31" t="str">
            <v>US000613</v>
          </cell>
          <cell r="AJ31">
            <v>30000</v>
          </cell>
          <cell r="AK31" t="str">
            <v/>
          </cell>
          <cell r="AL31" t="str">
            <v>Schweizerhall-France Chimie Fine</v>
          </cell>
          <cell r="AM31" t="str">
            <v>Cancelled</v>
          </cell>
          <cell r="AN31" t="str">
            <v>Cancelled</v>
          </cell>
        </row>
        <row r="32">
          <cell r="AH32" t="str">
            <v>US000614</v>
          </cell>
          <cell r="AJ32">
            <v>31500</v>
          </cell>
          <cell r="AK32" t="str">
            <v/>
          </cell>
          <cell r="AL32" t="str">
            <v>Schweizerhall-France Chimie Fine</v>
          </cell>
        </row>
        <row r="33">
          <cell r="AG33" t="str">
            <v>CRT00426(C)</v>
          </cell>
          <cell r="AH33" t="str">
            <v>US000615</v>
          </cell>
          <cell r="AJ33">
            <v>4300</v>
          </cell>
          <cell r="AK33" t="str">
            <v/>
          </cell>
          <cell r="AL33" t="str">
            <v>Bronson &amp; Jacobs Pty Limited</v>
          </cell>
          <cell r="AM33">
            <v>36755</v>
          </cell>
          <cell r="AN33">
            <v>36755</v>
          </cell>
        </row>
        <row r="34">
          <cell r="AJ34" t="str">
            <v/>
          </cell>
        </row>
        <row r="35">
          <cell r="AG35" t="str">
            <v>CRT00632</v>
          </cell>
          <cell r="AH35" t="str">
            <v>SO0054</v>
          </cell>
          <cell r="AJ35" t="str">
            <v/>
          </cell>
          <cell r="AK35">
            <v>31680</v>
          </cell>
          <cell r="AL35" t="str">
            <v>Kemin Industries (Asia) Pte Ltd</v>
          </cell>
          <cell r="AM35">
            <v>36714</v>
          </cell>
          <cell r="AN35">
            <v>36715</v>
          </cell>
        </row>
        <row r="36">
          <cell r="AG36" t="str">
            <v>CRT00630</v>
          </cell>
          <cell r="AH36" t="str">
            <v>SO0055</v>
          </cell>
          <cell r="AJ36" t="str">
            <v/>
          </cell>
          <cell r="AK36">
            <v>612</v>
          </cell>
          <cell r="AL36" t="str">
            <v>Performance Additives</v>
          </cell>
          <cell r="AM36">
            <v>36713</v>
          </cell>
          <cell r="AN36">
            <v>36713</v>
          </cell>
        </row>
        <row r="37">
          <cell r="AG37" t="str">
            <v>CRT00639</v>
          </cell>
          <cell r="AH37" t="str">
            <v>US000701</v>
          </cell>
          <cell r="AJ37">
            <v>54000</v>
          </cell>
          <cell r="AK37" t="str">
            <v/>
          </cell>
          <cell r="AL37" t="str">
            <v>H. Reisman Corporation</v>
          </cell>
          <cell r="AM37">
            <v>36731</v>
          </cell>
          <cell r="AN37">
            <v>36734</v>
          </cell>
        </row>
        <row r="38">
          <cell r="AG38" t="str">
            <v>CRT00633</v>
          </cell>
          <cell r="AH38" t="str">
            <v>US000702</v>
          </cell>
          <cell r="AJ38">
            <v>3000</v>
          </cell>
          <cell r="AK38" t="str">
            <v/>
          </cell>
          <cell r="AL38" t="str">
            <v>Schweizerhall-France Chimie Fine</v>
          </cell>
          <cell r="AM38">
            <v>36717</v>
          </cell>
          <cell r="AN38">
            <v>36717</v>
          </cell>
        </row>
        <row r="39">
          <cell r="AG39" t="str">
            <v>CRT00631</v>
          </cell>
          <cell r="AH39" t="str">
            <v>US000703</v>
          </cell>
          <cell r="AJ39">
            <v>552</v>
          </cell>
          <cell r="AK39" t="str">
            <v/>
          </cell>
          <cell r="AL39" t="str">
            <v>Soft Gel Technologies, Inc</v>
          </cell>
          <cell r="AM39">
            <v>36715</v>
          </cell>
          <cell r="AN39">
            <v>36715</v>
          </cell>
        </row>
        <row r="40">
          <cell r="AG40" t="str">
            <v>CRT00634</v>
          </cell>
          <cell r="AH40" t="str">
            <v>SO0056</v>
          </cell>
          <cell r="AJ40" t="str">
            <v/>
          </cell>
          <cell r="AK40">
            <v>215</v>
          </cell>
          <cell r="AL40" t="str">
            <v>Hovid Sdn Bhd</v>
          </cell>
          <cell r="AM40">
            <v>36720</v>
          </cell>
          <cell r="AN40">
            <v>36720</v>
          </cell>
        </row>
        <row r="41">
          <cell r="AG41" t="str">
            <v>CRT00635</v>
          </cell>
          <cell r="AH41" t="str">
            <v>SO0057</v>
          </cell>
          <cell r="AJ41" t="str">
            <v/>
          </cell>
          <cell r="AK41">
            <v>3193</v>
          </cell>
          <cell r="AL41" t="str">
            <v>C.C. Palm Trading Sdn Bhd</v>
          </cell>
          <cell r="AM41">
            <v>36720</v>
          </cell>
          <cell r="AN41">
            <v>36720</v>
          </cell>
        </row>
        <row r="42">
          <cell r="AG42" t="str">
            <v>CRT00656</v>
          </cell>
          <cell r="AH42" t="str">
            <v>US000704</v>
          </cell>
          <cell r="AJ42">
            <v>320</v>
          </cell>
          <cell r="AK42" t="str">
            <v/>
          </cell>
          <cell r="AL42" t="str">
            <v>Ajanta Pharma Ltd</v>
          </cell>
          <cell r="AM42">
            <v>36762</v>
          </cell>
          <cell r="AN42">
            <v>36762</v>
          </cell>
        </row>
        <row r="43">
          <cell r="AG43" t="str">
            <v>CRT00646</v>
          </cell>
          <cell r="AH43" t="str">
            <v>US000705</v>
          </cell>
          <cell r="AJ43">
            <v>39520</v>
          </cell>
          <cell r="AK43" t="str">
            <v/>
          </cell>
          <cell r="AL43" t="str">
            <v>Overseal Foods Limited</v>
          </cell>
          <cell r="AM43">
            <v>36739</v>
          </cell>
          <cell r="AN43">
            <v>36742</v>
          </cell>
        </row>
        <row r="44">
          <cell r="AG44" t="str">
            <v>CRT00640</v>
          </cell>
          <cell r="AH44" t="str">
            <v>US000706</v>
          </cell>
          <cell r="AJ44">
            <v>48600</v>
          </cell>
          <cell r="AK44" t="str">
            <v/>
          </cell>
          <cell r="AL44" t="str">
            <v>Overseal Foods Limited</v>
          </cell>
          <cell r="AM44">
            <v>36731</v>
          </cell>
          <cell r="AN44">
            <v>36738</v>
          </cell>
        </row>
        <row r="45">
          <cell r="AG45" t="str">
            <v>CRT00636</v>
          </cell>
          <cell r="AH45" t="str">
            <v>SO0058</v>
          </cell>
          <cell r="AJ45" t="str">
            <v/>
          </cell>
          <cell r="AK45">
            <v>5265</v>
          </cell>
          <cell r="AL45" t="str">
            <v>Palm Oil Research Institute Of Malaysia</v>
          </cell>
          <cell r="AM45">
            <v>36726</v>
          </cell>
          <cell r="AN45">
            <v>36727</v>
          </cell>
        </row>
        <row r="46">
          <cell r="AG46" t="str">
            <v>CRT00638</v>
          </cell>
          <cell r="AH46" t="str">
            <v>US000707</v>
          </cell>
          <cell r="AJ46">
            <v>2950</v>
          </cell>
          <cell r="AK46" t="str">
            <v/>
          </cell>
          <cell r="AL46" t="str">
            <v>Eurochem Feinchemie GmbH</v>
          </cell>
          <cell r="AM46">
            <v>36731</v>
          </cell>
          <cell r="AN46">
            <v>36731</v>
          </cell>
        </row>
        <row r="47">
          <cell r="AG47" t="str">
            <v>CRT00637</v>
          </cell>
          <cell r="AH47" t="str">
            <v>US000708</v>
          </cell>
          <cell r="AJ47">
            <v>3680</v>
          </cell>
          <cell r="AK47" t="str">
            <v/>
          </cell>
          <cell r="AL47" t="str">
            <v>Soft Gel Technologies, Inc</v>
          </cell>
          <cell r="AM47">
            <v>36726</v>
          </cell>
          <cell r="AN47">
            <v>36727</v>
          </cell>
        </row>
        <row r="48">
          <cell r="AG48" t="str">
            <v>CRT00651</v>
          </cell>
          <cell r="AH48" t="str">
            <v>US000709</v>
          </cell>
          <cell r="AJ48">
            <v>11500</v>
          </cell>
          <cell r="AK48" t="str">
            <v/>
          </cell>
          <cell r="AL48" t="str">
            <v>Dr. Marcus GmbH</v>
          </cell>
          <cell r="AM48">
            <v>36752</v>
          </cell>
          <cell r="AN48">
            <v>36755</v>
          </cell>
        </row>
        <row r="49">
          <cell r="AG49" t="str">
            <v>CRT00642</v>
          </cell>
          <cell r="AH49" t="str">
            <v>US000710</v>
          </cell>
          <cell r="AJ49">
            <v>47700</v>
          </cell>
          <cell r="AK49" t="str">
            <v/>
          </cell>
          <cell r="AL49" t="str">
            <v>Bush Boake Allen Ltd</v>
          </cell>
          <cell r="AM49">
            <v>36734</v>
          </cell>
          <cell r="AN49">
            <v>36738</v>
          </cell>
        </row>
        <row r="50">
          <cell r="AG50" t="str">
            <v>CRT00653</v>
          </cell>
          <cell r="AH50" t="str">
            <v>US000711-1</v>
          </cell>
          <cell r="AJ50">
            <v>2580</v>
          </cell>
          <cell r="AK50" t="str">
            <v/>
          </cell>
          <cell r="AL50" t="str">
            <v>Bronson &amp; Jacobs Pty Limited</v>
          </cell>
          <cell r="AM50">
            <v>36755</v>
          </cell>
          <cell r="AN50">
            <v>36755</v>
          </cell>
        </row>
        <row r="51">
          <cell r="AH51" t="str">
            <v>US000711-2</v>
          </cell>
          <cell r="AJ51">
            <v>3870</v>
          </cell>
          <cell r="AK51" t="str">
            <v/>
          </cell>
          <cell r="AL51" t="str">
            <v>Bronson &amp; Jacobs Pty Limited</v>
          </cell>
        </row>
        <row r="52">
          <cell r="AG52" t="str">
            <v>CRT00645</v>
          </cell>
          <cell r="AH52" t="str">
            <v>US000712</v>
          </cell>
          <cell r="AJ52">
            <v>12600</v>
          </cell>
          <cell r="AK52" t="str">
            <v/>
          </cell>
          <cell r="AL52" t="str">
            <v>Holistic International</v>
          </cell>
          <cell r="AM52">
            <v>36736</v>
          </cell>
          <cell r="AN52">
            <v>36736</v>
          </cell>
        </row>
        <row r="53">
          <cell r="AG53" t="str">
            <v>CRT00643</v>
          </cell>
          <cell r="AH53" t="str">
            <v>SO0059</v>
          </cell>
          <cell r="AJ53" t="str">
            <v/>
          </cell>
          <cell r="AK53">
            <v>3134.25</v>
          </cell>
          <cell r="AL53" t="str">
            <v>C.C. Palm Trading Sdn Bhd</v>
          </cell>
          <cell r="AM53">
            <v>36736</v>
          </cell>
          <cell r="AN53">
            <v>36736</v>
          </cell>
        </row>
        <row r="54">
          <cell r="AG54" t="str">
            <v>CRT00644</v>
          </cell>
          <cell r="AH54" t="str">
            <v>SO0060</v>
          </cell>
          <cell r="AJ54" t="str">
            <v/>
          </cell>
          <cell r="AK54">
            <v>2977.8</v>
          </cell>
          <cell r="AL54" t="str">
            <v>C.C. Palm Trading Sdn Bhd</v>
          </cell>
          <cell r="AM54">
            <v>36736</v>
          </cell>
          <cell r="AN54">
            <v>36736</v>
          </cell>
        </row>
        <row r="55">
          <cell r="AG55" t="str">
            <v>CRT00648</v>
          </cell>
          <cell r="AH55" t="str">
            <v>US000713</v>
          </cell>
          <cell r="AJ55">
            <v>700</v>
          </cell>
          <cell r="AK55" t="str">
            <v/>
          </cell>
          <cell r="AL55" t="str">
            <v>The Bountiful Tree</v>
          </cell>
          <cell r="AM55">
            <v>36740</v>
          </cell>
          <cell r="AN55">
            <v>36740</v>
          </cell>
        </row>
        <row r="56">
          <cell r="AG56" t="str">
            <v>CRT00649</v>
          </cell>
          <cell r="AH56" t="str">
            <v>US000714</v>
          </cell>
          <cell r="AJ56">
            <v>675</v>
          </cell>
          <cell r="AK56" t="str">
            <v/>
          </cell>
          <cell r="AL56" t="str">
            <v>Actives International</v>
          </cell>
          <cell r="AM56">
            <v>36740</v>
          </cell>
          <cell r="AN56">
            <v>36740</v>
          </cell>
        </row>
        <row r="57">
          <cell r="AG57" t="str">
            <v>CRT00659</v>
          </cell>
          <cell r="AH57" t="str">
            <v>US000715</v>
          </cell>
          <cell r="AJ57">
            <v>480</v>
          </cell>
          <cell r="AK57" t="str">
            <v/>
          </cell>
          <cell r="AL57" t="str">
            <v>Kingsway</v>
          </cell>
          <cell r="AM57">
            <v>36762</v>
          </cell>
          <cell r="AN57" t="str">
            <v>US Office</v>
          </cell>
        </row>
        <row r="58">
          <cell r="AH58" t="str">
            <v>SO0061</v>
          </cell>
          <cell r="AJ58" t="str">
            <v/>
          </cell>
          <cell r="AK58">
            <v>1600</v>
          </cell>
          <cell r="AL58" t="str">
            <v>Keck Seng (M) Berhad</v>
          </cell>
        </row>
        <row r="59">
          <cell r="AJ59" t="str">
            <v/>
          </cell>
        </row>
        <row r="60">
          <cell r="AG60" t="str">
            <v>PF/000801</v>
          </cell>
          <cell r="AH60" t="str">
            <v>PF/000801</v>
          </cell>
          <cell r="AJ60">
            <v>0</v>
          </cell>
          <cell r="AK60" t="str">
            <v/>
          </cell>
          <cell r="AL60" t="str">
            <v>Carotech Inc</v>
          </cell>
          <cell r="AM60">
            <v>36740</v>
          </cell>
          <cell r="AN60">
            <v>36740</v>
          </cell>
        </row>
        <row r="61">
          <cell r="AG61" t="str">
            <v>PF/000802</v>
          </cell>
          <cell r="AH61" t="str">
            <v>PF/000802</v>
          </cell>
          <cell r="AJ61">
            <v>0</v>
          </cell>
          <cell r="AK61" t="str">
            <v/>
          </cell>
          <cell r="AL61" t="str">
            <v>Bronson &amp; Jacobs Pty Limited</v>
          </cell>
          <cell r="AM61">
            <v>36767</v>
          </cell>
          <cell r="AN61">
            <v>36767</v>
          </cell>
        </row>
        <row r="62">
          <cell r="AG62" t="str">
            <v>CRT00652</v>
          </cell>
          <cell r="AH62" t="str">
            <v>US000801</v>
          </cell>
          <cell r="AJ62">
            <v>23000</v>
          </cell>
          <cell r="AK62" t="str">
            <v/>
          </cell>
          <cell r="AL62" t="str">
            <v>Schweizerhall-France Chimie Fine</v>
          </cell>
          <cell r="AM62">
            <v>36753</v>
          </cell>
          <cell r="AN62">
            <v>36755</v>
          </cell>
        </row>
        <row r="63">
          <cell r="AG63" t="str">
            <v>CRT00647</v>
          </cell>
          <cell r="AH63" t="str">
            <v>US000802</v>
          </cell>
          <cell r="AJ63">
            <v>264</v>
          </cell>
          <cell r="AK63" t="str">
            <v/>
          </cell>
          <cell r="AL63" t="str">
            <v>Nutrition Encounter</v>
          </cell>
          <cell r="AM63">
            <v>36740</v>
          </cell>
          <cell r="AN63">
            <v>36740</v>
          </cell>
        </row>
        <row r="64">
          <cell r="AG64" t="str">
            <v>CRT00650</v>
          </cell>
          <cell r="AH64" t="str">
            <v>US000803</v>
          </cell>
          <cell r="AJ64">
            <v>15250</v>
          </cell>
          <cell r="AK64" t="str">
            <v/>
          </cell>
          <cell r="AL64" t="str">
            <v>Tischon Corp</v>
          </cell>
          <cell r="AM64">
            <v>36742</v>
          </cell>
          <cell r="AN64">
            <v>36742</v>
          </cell>
        </row>
        <row r="65">
          <cell r="AG65" t="str">
            <v>CRT00654</v>
          </cell>
          <cell r="AH65" t="str">
            <v>SO0062</v>
          </cell>
          <cell r="AJ65" t="str">
            <v/>
          </cell>
          <cell r="AK65">
            <v>215</v>
          </cell>
          <cell r="AL65" t="str">
            <v>Hovid Sdn Bhd</v>
          </cell>
          <cell r="AM65">
            <v>36756</v>
          </cell>
          <cell r="AN65">
            <v>36757</v>
          </cell>
        </row>
        <row r="66">
          <cell r="AG66" t="str">
            <v>CRT00661</v>
          </cell>
          <cell r="AH66" t="str">
            <v>US000804</v>
          </cell>
          <cell r="AJ66">
            <v>700</v>
          </cell>
          <cell r="AK66" t="str">
            <v/>
          </cell>
          <cell r="AL66" t="str">
            <v>Mitsubishi Corporation</v>
          </cell>
          <cell r="AM66">
            <v>36763</v>
          </cell>
          <cell r="AN66">
            <v>36764</v>
          </cell>
        </row>
        <row r="67">
          <cell r="AG67" t="str">
            <v>CRT00655</v>
          </cell>
          <cell r="AH67" t="str">
            <v>US000805</v>
          </cell>
          <cell r="AJ67">
            <v>1275</v>
          </cell>
          <cell r="AK67" t="str">
            <v/>
          </cell>
          <cell r="AL67" t="str">
            <v>Chemische Fabrik Schweizerhall</v>
          </cell>
          <cell r="AM67">
            <v>36761</v>
          </cell>
          <cell r="AN67">
            <v>36763</v>
          </cell>
        </row>
        <row r="68">
          <cell r="AG68" t="str">
            <v>CRT00689</v>
          </cell>
          <cell r="AH68" t="str">
            <v>US000806</v>
          </cell>
          <cell r="AJ68" t="str">
            <v/>
          </cell>
          <cell r="AK68">
            <v>499854</v>
          </cell>
          <cell r="AL68" t="str">
            <v>Cognis Oleochemicals (M) Sdn Bhd</v>
          </cell>
          <cell r="AM68">
            <v>36804</v>
          </cell>
          <cell r="AN68">
            <v>36804</v>
          </cell>
        </row>
        <row r="69">
          <cell r="AG69" t="str">
            <v>CRT00657</v>
          </cell>
          <cell r="AH69" t="str">
            <v>US000807</v>
          </cell>
          <cell r="AI69" t="str">
            <v>US000808</v>
          </cell>
          <cell r="AJ69">
            <v>19760</v>
          </cell>
          <cell r="AK69" t="str">
            <v/>
          </cell>
          <cell r="AL69" t="str">
            <v>Overseal Foods Limited</v>
          </cell>
          <cell r="AM69">
            <v>36762</v>
          </cell>
          <cell r="AN69">
            <v>36766</v>
          </cell>
        </row>
        <row r="70">
          <cell r="AG70" t="str">
            <v>CRT00657</v>
          </cell>
          <cell r="AH70" t="str">
            <v>US000808</v>
          </cell>
          <cell r="AJ70">
            <v>16300</v>
          </cell>
          <cell r="AK70" t="str">
            <v/>
          </cell>
          <cell r="AL70" t="str">
            <v>Overseal Foods Limited</v>
          </cell>
          <cell r="AM70">
            <v>36762</v>
          </cell>
          <cell r="AN70">
            <v>36766</v>
          </cell>
        </row>
        <row r="71">
          <cell r="AG71" t="str">
            <v>CRT00677</v>
          </cell>
          <cell r="AH71" t="str">
            <v>US000809</v>
          </cell>
          <cell r="AI71" t="str">
            <v>US000810</v>
          </cell>
          <cell r="AJ71">
            <v>25780</v>
          </cell>
          <cell r="AK71" t="str">
            <v/>
          </cell>
          <cell r="AL71" t="str">
            <v>Overseal Foods Limited</v>
          </cell>
          <cell r="AM71">
            <v>36788</v>
          </cell>
          <cell r="AN71">
            <v>36791</v>
          </cell>
        </row>
        <row r="72">
          <cell r="AG72" t="str">
            <v>CRT00677</v>
          </cell>
          <cell r="AH72" t="str">
            <v>US000810</v>
          </cell>
          <cell r="AJ72">
            <v>29640</v>
          </cell>
          <cell r="AK72" t="str">
            <v/>
          </cell>
          <cell r="AL72" t="str">
            <v>Overseal Foods Limited</v>
          </cell>
          <cell r="AM72">
            <v>36788</v>
          </cell>
          <cell r="AN72">
            <v>36791</v>
          </cell>
        </row>
        <row r="73">
          <cell r="AG73" t="str">
            <v>CRT00660</v>
          </cell>
          <cell r="AH73" t="str">
            <v>US000811</v>
          </cell>
          <cell r="AJ73">
            <v>900</v>
          </cell>
          <cell r="AK73" t="str">
            <v/>
          </cell>
          <cell r="AL73" t="str">
            <v>Creatives Foods</v>
          </cell>
          <cell r="AM73">
            <v>36763</v>
          </cell>
          <cell r="AN73">
            <v>36763</v>
          </cell>
        </row>
        <row r="74">
          <cell r="AG74" t="str">
            <v>CRT00658</v>
          </cell>
          <cell r="AH74" t="str">
            <v>US000812</v>
          </cell>
          <cell r="AJ74">
            <v>54000</v>
          </cell>
          <cell r="AK74" t="str">
            <v/>
          </cell>
          <cell r="AL74" t="str">
            <v>H. Reisman Corporation</v>
          </cell>
          <cell r="AM74">
            <v>36762</v>
          </cell>
          <cell r="AN74">
            <v>36764</v>
          </cell>
        </row>
        <row r="75">
          <cell r="AG75" t="str">
            <v>CRT00662</v>
          </cell>
          <cell r="AH75" t="str">
            <v>SO0063</v>
          </cell>
          <cell r="AJ75" t="str">
            <v/>
          </cell>
          <cell r="AK75">
            <v>31046.4</v>
          </cell>
          <cell r="AL75" t="str">
            <v>Kemin Industries (Asia) Pte Ltd</v>
          </cell>
          <cell r="AM75">
            <v>36769</v>
          </cell>
          <cell r="AN75">
            <v>36778</v>
          </cell>
        </row>
        <row r="76">
          <cell r="AG76" t="str">
            <v>CRT00663</v>
          </cell>
          <cell r="AH76" t="str">
            <v>US000813</v>
          </cell>
          <cell r="AJ76">
            <v>38700</v>
          </cell>
          <cell r="AK76" t="str">
            <v/>
          </cell>
          <cell r="AL76" t="str">
            <v>The Life Extension Fundation</v>
          </cell>
          <cell r="AM76">
            <v>36769</v>
          </cell>
          <cell r="AN76">
            <v>36776</v>
          </cell>
        </row>
        <row r="77">
          <cell r="AG77" t="str">
            <v>CRT00664</v>
          </cell>
          <cell r="AH77" t="str">
            <v>US000814</v>
          </cell>
          <cell r="AJ77">
            <v>160</v>
          </cell>
          <cell r="AK77" t="str">
            <v/>
          </cell>
          <cell r="AL77" t="str">
            <v>Bronson &amp; Jacobs Pty Ltd</v>
          </cell>
          <cell r="AM77">
            <v>36769</v>
          </cell>
          <cell r="AN77">
            <v>36773</v>
          </cell>
        </row>
        <row r="78">
          <cell r="AG78" t="str">
            <v>CRT00665</v>
          </cell>
          <cell r="AH78" t="str">
            <v>US000815</v>
          </cell>
          <cell r="AJ78">
            <v>5760</v>
          </cell>
          <cell r="AK78" t="str">
            <v/>
          </cell>
          <cell r="AL78" t="str">
            <v>Soft Gel Technologies, Inc</v>
          </cell>
          <cell r="AM78">
            <v>36769</v>
          </cell>
          <cell r="AN78">
            <v>36776</v>
          </cell>
        </row>
        <row r="79">
          <cell r="AG79" t="str">
            <v>CRT00670</v>
          </cell>
          <cell r="AH79" t="str">
            <v>US000816</v>
          </cell>
          <cell r="AJ79" t="str">
            <v/>
          </cell>
          <cell r="AK79">
            <v>84750</v>
          </cell>
          <cell r="AL79" t="str">
            <v>Cognis Oleochemicals (M) Sdn Bhd</v>
          </cell>
          <cell r="AM79">
            <v>36769</v>
          </cell>
          <cell r="AN79">
            <v>36782</v>
          </cell>
        </row>
        <row r="80">
          <cell r="AG80" t="str">
            <v>CRT00671</v>
          </cell>
          <cell r="AH80" t="str">
            <v>US000817</v>
          </cell>
          <cell r="AJ80" t="str">
            <v/>
          </cell>
          <cell r="AK80">
            <v>84750</v>
          </cell>
          <cell r="AL80" t="str">
            <v>Cognis Oleochemicals (M) Sdn Bhd</v>
          </cell>
          <cell r="AM80">
            <v>36769</v>
          </cell>
          <cell r="AN80">
            <v>36798</v>
          </cell>
        </row>
        <row r="81">
          <cell r="AJ81" t="str">
            <v/>
          </cell>
        </row>
        <row r="82">
          <cell r="AG82" t="str">
            <v>PF/000901</v>
          </cell>
          <cell r="AH82" t="str">
            <v>PF/000901</v>
          </cell>
          <cell r="AJ82" t="str">
            <v/>
          </cell>
          <cell r="AK82">
            <v>0</v>
          </cell>
          <cell r="AL82" t="str">
            <v>MASbio Group Limited</v>
          </cell>
          <cell r="AM82">
            <v>36791</v>
          </cell>
          <cell r="AN82">
            <v>36791</v>
          </cell>
        </row>
        <row r="83">
          <cell r="AG83" t="str">
            <v>PF/000902</v>
          </cell>
          <cell r="AH83" t="str">
            <v>PF/000902</v>
          </cell>
          <cell r="AJ83">
            <v>0</v>
          </cell>
          <cell r="AK83" t="str">
            <v/>
          </cell>
          <cell r="AL83" t="str">
            <v>Bronson &amp; Jacobs Pty Limited</v>
          </cell>
          <cell r="AM83">
            <v>36791</v>
          </cell>
          <cell r="AN83">
            <v>36791</v>
          </cell>
        </row>
        <row r="84">
          <cell r="AG84" t="str">
            <v>CRT00682</v>
          </cell>
          <cell r="AH84" t="str">
            <v>US000901</v>
          </cell>
          <cell r="AJ84">
            <v>54000</v>
          </cell>
          <cell r="AK84" t="str">
            <v/>
          </cell>
          <cell r="AL84" t="str">
            <v>H. Reisman Corporation</v>
          </cell>
          <cell r="AM84">
            <v>36798</v>
          </cell>
          <cell r="AN84">
            <v>36804</v>
          </cell>
        </row>
        <row r="85">
          <cell r="AG85" t="str">
            <v>CRT00666</v>
          </cell>
          <cell r="AH85" t="str">
            <v>SO0064</v>
          </cell>
          <cell r="AJ85" t="str">
            <v/>
          </cell>
          <cell r="AK85">
            <v>3136</v>
          </cell>
          <cell r="AL85" t="str">
            <v>Medilux Oils &amp; Fats Trading</v>
          </cell>
          <cell r="AM85">
            <v>36771</v>
          </cell>
          <cell r="AN85">
            <v>36771</v>
          </cell>
        </row>
        <row r="86">
          <cell r="AG86" t="str">
            <v>CRT00667</v>
          </cell>
          <cell r="AH86" t="str">
            <v>SO0065</v>
          </cell>
          <cell r="AJ86" t="str">
            <v/>
          </cell>
          <cell r="AK86">
            <v>53750</v>
          </cell>
          <cell r="AL86" t="str">
            <v>Medilux Oils &amp; Fats Trading</v>
          </cell>
          <cell r="AM86">
            <v>36769</v>
          </cell>
          <cell r="AN86">
            <v>36774</v>
          </cell>
        </row>
        <row r="87">
          <cell r="AG87" t="str">
            <v>CRT00669</v>
          </cell>
          <cell r="AH87" t="str">
            <v>US000902</v>
          </cell>
          <cell r="AJ87">
            <v>2320</v>
          </cell>
          <cell r="AK87" t="str">
            <v/>
          </cell>
          <cell r="AL87" t="str">
            <v>Helmut Kiesow-Chemikalien und Rohstoffe</v>
          </cell>
          <cell r="AM87">
            <v>36769</v>
          </cell>
          <cell r="AN87">
            <v>36782</v>
          </cell>
        </row>
        <row r="88">
          <cell r="AG88" t="str">
            <v>CRT00672</v>
          </cell>
          <cell r="AH88" t="str">
            <v>US000903</v>
          </cell>
          <cell r="AJ88">
            <v>3000</v>
          </cell>
          <cell r="AK88" t="str">
            <v/>
          </cell>
          <cell r="AL88" t="str">
            <v>Schweizerhall-France Chimie Fine</v>
          </cell>
          <cell r="AM88">
            <v>36781</v>
          </cell>
          <cell r="AN88">
            <v>36781</v>
          </cell>
        </row>
        <row r="89">
          <cell r="AG89" t="str">
            <v>CRT00674</v>
          </cell>
          <cell r="AH89" t="str">
            <v>SO0066</v>
          </cell>
          <cell r="AJ89" t="str">
            <v/>
          </cell>
          <cell r="AK89">
            <v>5375</v>
          </cell>
          <cell r="AL89" t="str">
            <v>Hovid Sdn Bhd</v>
          </cell>
          <cell r="AM89">
            <v>36783</v>
          </cell>
          <cell r="AN89">
            <v>36783</v>
          </cell>
        </row>
        <row r="90">
          <cell r="AG90" t="str">
            <v>CRT00684</v>
          </cell>
          <cell r="AH90" t="str">
            <v>SO0067</v>
          </cell>
          <cell r="AJ90">
            <v>783.2</v>
          </cell>
          <cell r="AK90" t="str">
            <v/>
          </cell>
          <cell r="AL90" t="str">
            <v>Veripan Ltd</v>
          </cell>
          <cell r="AM90">
            <v>36804</v>
          </cell>
        </row>
        <row r="91">
          <cell r="AG91" t="str">
            <v>CRT00673</v>
          </cell>
          <cell r="AH91" t="str">
            <v>SO0068</v>
          </cell>
          <cell r="AJ91" t="str">
            <v/>
          </cell>
          <cell r="AK91">
            <v>3291.6</v>
          </cell>
          <cell r="AL91" t="str">
            <v>Medilux Oils &amp; Fats Trading</v>
          </cell>
          <cell r="AM91">
            <v>36781</v>
          </cell>
          <cell r="AN91">
            <v>36781</v>
          </cell>
        </row>
        <row r="92">
          <cell r="AG92" t="str">
            <v>CRT00676</v>
          </cell>
          <cell r="AH92" t="str">
            <v>US000904</v>
          </cell>
          <cell r="AJ92">
            <v>4350</v>
          </cell>
          <cell r="AK92" t="str">
            <v/>
          </cell>
          <cell r="AL92" t="str">
            <v>Koyo Mercantile Co., Ltd</v>
          </cell>
          <cell r="AM92">
            <v>36787</v>
          </cell>
          <cell r="AN92">
            <v>36787</v>
          </cell>
        </row>
        <row r="93">
          <cell r="AG93" t="str">
            <v>CRT00675</v>
          </cell>
          <cell r="AH93" t="str">
            <v>SO0069</v>
          </cell>
          <cell r="AJ93" t="str">
            <v/>
          </cell>
          <cell r="AK93">
            <v>2805</v>
          </cell>
          <cell r="AL93" t="str">
            <v>Medilux Oils &amp; Fats Trading</v>
          </cell>
          <cell r="AM93">
            <v>36784</v>
          </cell>
          <cell r="AN93">
            <v>36785</v>
          </cell>
        </row>
        <row r="94">
          <cell r="AH94" t="str">
            <v>US000905</v>
          </cell>
          <cell r="AJ94" t="str">
            <v/>
          </cell>
          <cell r="AK94">
            <v>103000</v>
          </cell>
          <cell r="AL94" t="str">
            <v>Cognis Oleochemicals (M) Sdn Bhd</v>
          </cell>
        </row>
        <row r="95">
          <cell r="AG95" t="str">
            <v>CRT00678</v>
          </cell>
          <cell r="AH95" t="str">
            <v>SO0070</v>
          </cell>
          <cell r="AJ95" t="str">
            <v/>
          </cell>
          <cell r="AK95">
            <v>3222</v>
          </cell>
          <cell r="AL95" t="str">
            <v>Medilux Oils &amp; Fats Trading</v>
          </cell>
          <cell r="AM95">
            <v>36788</v>
          </cell>
          <cell r="AN95">
            <v>36789</v>
          </cell>
        </row>
        <row r="96">
          <cell r="AG96" t="str">
            <v>CRT00680</v>
          </cell>
          <cell r="AH96" t="str">
            <v>US000906</v>
          </cell>
          <cell r="AJ96">
            <v>15250</v>
          </cell>
          <cell r="AK96" t="str">
            <v/>
          </cell>
          <cell r="AL96" t="str">
            <v>Tischon Corp</v>
          </cell>
          <cell r="AM96">
            <v>36797</v>
          </cell>
          <cell r="AN96">
            <v>36799</v>
          </cell>
        </row>
        <row r="97">
          <cell r="AH97" t="str">
            <v>US000907</v>
          </cell>
          <cell r="AJ97" t="str">
            <v/>
          </cell>
          <cell r="AK97">
            <v>103000</v>
          </cell>
          <cell r="AL97" t="str">
            <v>Cognis Oleochemicals (M) Sdn Bhd</v>
          </cell>
        </row>
        <row r="98">
          <cell r="AH98" t="str">
            <v>US000908</v>
          </cell>
          <cell r="AJ98">
            <v>2250</v>
          </cell>
          <cell r="AK98" t="str">
            <v/>
          </cell>
          <cell r="AL98" t="str">
            <v>Progress Laboratories, Inc</v>
          </cell>
        </row>
        <row r="99">
          <cell r="AH99" t="str">
            <v>US000909</v>
          </cell>
          <cell r="AJ99">
            <v>180</v>
          </cell>
          <cell r="AK99" t="str">
            <v/>
          </cell>
          <cell r="AL99" t="str">
            <v>H. Reisman Corporation</v>
          </cell>
        </row>
        <row r="100">
          <cell r="AG100" t="str">
            <v>CRT00687</v>
          </cell>
          <cell r="AH100" t="str">
            <v>SO0071-1</v>
          </cell>
          <cell r="AJ100" t="str">
            <v/>
          </cell>
          <cell r="AK100">
            <v>30096</v>
          </cell>
          <cell r="AL100" t="str">
            <v>Kemin Industries (Asia) Pte Ltd</v>
          </cell>
          <cell r="AM100">
            <v>36808</v>
          </cell>
          <cell r="AN100">
            <v>36808</v>
          </cell>
        </row>
        <row r="101">
          <cell r="AG101" t="str">
            <v>CRT00688</v>
          </cell>
          <cell r="AH101" t="str">
            <v>SO0071-2</v>
          </cell>
          <cell r="AJ101" t="str">
            <v/>
          </cell>
          <cell r="AK101">
            <v>30096</v>
          </cell>
          <cell r="AL101" t="str">
            <v>Kemin Industries (Asia) Pte Ltd</v>
          </cell>
          <cell r="AM101">
            <v>36808</v>
          </cell>
          <cell r="AN101">
            <v>36808</v>
          </cell>
        </row>
        <row r="102">
          <cell r="AG102" t="str">
            <v>CRT00681</v>
          </cell>
          <cell r="AH102" t="str">
            <v>SO0072</v>
          </cell>
          <cell r="AJ102" t="str">
            <v/>
          </cell>
          <cell r="AK102">
            <v>3274.2</v>
          </cell>
          <cell r="AL102" t="str">
            <v>Medilux Oils &amp; Fats Trading</v>
          </cell>
          <cell r="AM102">
            <v>36797</v>
          </cell>
          <cell r="AN102">
            <v>36797</v>
          </cell>
        </row>
        <row r="103">
          <cell r="AG103" t="str">
            <v>CRT00682(A)</v>
          </cell>
          <cell r="AH103" t="str">
            <v>us000910</v>
          </cell>
          <cell r="AJ103">
            <v>800</v>
          </cell>
          <cell r="AK103" t="str">
            <v/>
          </cell>
          <cell r="AL103" t="str">
            <v>IMPAX</v>
          </cell>
          <cell r="AM103">
            <v>36798</v>
          </cell>
          <cell r="AN103">
            <v>36798</v>
          </cell>
        </row>
        <row r="104">
          <cell r="AH104" t="str">
            <v>US000911</v>
          </cell>
          <cell r="AL104" t="str">
            <v>Bronson &amp; Jacobs Pty Limited</v>
          </cell>
          <cell r="AN104" t="str">
            <v>Aug/Sept</v>
          </cell>
        </row>
        <row r="105">
          <cell r="AG105" t="str">
            <v>CRT00683</v>
          </cell>
          <cell r="AH105" t="str">
            <v>US000912</v>
          </cell>
          <cell r="AJ105">
            <v>17200</v>
          </cell>
          <cell r="AK105" t="str">
            <v/>
          </cell>
          <cell r="AL105" t="str">
            <v>Phytone Limited</v>
          </cell>
          <cell r="AM105">
            <v>36804</v>
          </cell>
          <cell r="AN105">
            <v>36808</v>
          </cell>
        </row>
        <row r="106">
          <cell r="AH106" t="str">
            <v>US000913</v>
          </cell>
          <cell r="AJ106">
            <v>590</v>
          </cell>
          <cell r="AK106" t="str">
            <v/>
          </cell>
          <cell r="AL106" t="str">
            <v>Eurochem Feinchemie GmbH</v>
          </cell>
        </row>
        <row r="107">
          <cell r="AJ107" t="str">
            <v/>
          </cell>
        </row>
        <row r="108">
          <cell r="AG108" t="str">
            <v>CRT00685</v>
          </cell>
          <cell r="AH108" t="str">
            <v>SO0073</v>
          </cell>
          <cell r="AJ108" t="str">
            <v/>
          </cell>
          <cell r="AK108">
            <v>2408.4</v>
          </cell>
          <cell r="AL108" t="str">
            <v>Medilux Oils &amp; Fats Trading</v>
          </cell>
          <cell r="AM108">
            <v>36804</v>
          </cell>
          <cell r="AN108">
            <v>36804</v>
          </cell>
        </row>
        <row r="109">
          <cell r="AG109" t="str">
            <v>CRT00686</v>
          </cell>
          <cell r="AH109" t="str">
            <v>US001001</v>
          </cell>
          <cell r="AJ109">
            <v>2000</v>
          </cell>
          <cell r="AK109" t="str">
            <v/>
          </cell>
          <cell r="AL109" t="str">
            <v>Creatives Foods</v>
          </cell>
          <cell r="AM109">
            <v>36805</v>
          </cell>
          <cell r="AN109">
            <v>36806</v>
          </cell>
        </row>
        <row r="110">
          <cell r="AH110" t="str">
            <v>US001002</v>
          </cell>
          <cell r="AJ110">
            <v>54000</v>
          </cell>
          <cell r="AK110" t="str">
            <v/>
          </cell>
          <cell r="AL110" t="str">
            <v>H. Reisman Corporation</v>
          </cell>
        </row>
        <row r="111">
          <cell r="AH111">
            <v>0</v>
          </cell>
          <cell r="AJ111" t="str">
            <v/>
          </cell>
          <cell r="AK111">
            <v>0</v>
          </cell>
          <cell r="AL111" t="str">
            <v/>
          </cell>
        </row>
        <row r="112">
          <cell r="AH112">
            <v>0</v>
          </cell>
          <cell r="AJ112" t="str">
            <v/>
          </cell>
          <cell r="AK112">
            <v>0</v>
          </cell>
          <cell r="AL112" t="str">
            <v/>
          </cell>
        </row>
        <row r="113">
          <cell r="AH113">
            <v>0</v>
          </cell>
          <cell r="AJ113" t="str">
            <v/>
          </cell>
          <cell r="AK113">
            <v>0</v>
          </cell>
          <cell r="AL113" t="str">
            <v/>
          </cell>
        </row>
        <row r="114">
          <cell r="AH114">
            <v>0</v>
          </cell>
          <cell r="AJ114" t="str">
            <v/>
          </cell>
          <cell r="AK114">
            <v>0</v>
          </cell>
          <cell r="AL114" t="str">
            <v/>
          </cell>
        </row>
        <row r="115">
          <cell r="AH115">
            <v>0</v>
          </cell>
          <cell r="AJ115" t="str">
            <v/>
          </cell>
          <cell r="AK115">
            <v>0</v>
          </cell>
          <cell r="AL115" t="str">
            <v/>
          </cell>
        </row>
        <row r="116">
          <cell r="AH116">
            <v>0</v>
          </cell>
          <cell r="AJ116" t="str">
            <v/>
          </cell>
          <cell r="AK116">
            <v>0</v>
          </cell>
          <cell r="AL116" t="str">
            <v/>
          </cell>
        </row>
        <row r="117">
          <cell r="AH117">
            <v>0</v>
          </cell>
          <cell r="AJ117" t="str">
            <v/>
          </cell>
          <cell r="AK117">
            <v>0</v>
          </cell>
          <cell r="AL117" t="str">
            <v/>
          </cell>
        </row>
        <row r="118">
          <cell r="AH118">
            <v>0</v>
          </cell>
          <cell r="AJ118" t="str">
            <v/>
          </cell>
          <cell r="AK118">
            <v>0</v>
          </cell>
          <cell r="AL118" t="str">
            <v/>
          </cell>
        </row>
        <row r="119">
          <cell r="AH119">
            <v>0</v>
          </cell>
          <cell r="AJ119" t="str">
            <v/>
          </cell>
          <cell r="AK119">
            <v>0</v>
          </cell>
          <cell r="AL11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Account-0404 analysi"/>
      <sheetName val="Code"/>
      <sheetName val="SO"/>
      <sheetName val="Customer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I60"/>
  <sheetViews>
    <sheetView zoomScale="80" zoomScaleNormal="80" workbookViewId="0" topLeftCell="A7">
      <selection activeCell="C7" sqref="C7"/>
    </sheetView>
  </sheetViews>
  <sheetFormatPr defaultColWidth="9.140625" defaultRowHeight="12.75"/>
  <cols>
    <col min="1" max="1" width="49.421875" style="2" customWidth="1"/>
    <col min="2" max="2" width="18.28125" style="2" bestFit="1" customWidth="1"/>
    <col min="3" max="3" width="25.140625" style="2" customWidth="1"/>
    <col min="4" max="16384" width="9.140625" style="2" customWidth="1"/>
  </cols>
  <sheetData>
    <row r="1" spans="1:3" ht="15">
      <c r="A1" s="326"/>
      <c r="B1" s="326"/>
      <c r="C1" s="326"/>
    </row>
    <row r="2" spans="1:3" s="3" customFormat="1" ht="15">
      <c r="A2" s="326"/>
      <c r="B2" s="326"/>
      <c r="C2" s="326"/>
    </row>
    <row r="3" spans="1:3" s="3" customFormat="1" ht="15">
      <c r="A3" s="326"/>
      <c r="B3" s="326"/>
      <c r="C3" s="326"/>
    </row>
    <row r="4" spans="1:3" s="3" customFormat="1" ht="15">
      <c r="A4" s="326"/>
      <c r="B4" s="326"/>
      <c r="C4" s="326"/>
    </row>
    <row r="5" spans="1:3" ht="20.25">
      <c r="A5" s="4" t="s">
        <v>309</v>
      </c>
      <c r="B5" s="4"/>
      <c r="C5" s="4"/>
    </row>
    <row r="6" spans="1:3" ht="20.25">
      <c r="A6" s="5" t="s">
        <v>0</v>
      </c>
      <c r="B6" s="5"/>
      <c r="C6" s="5"/>
    </row>
    <row r="7" spans="1:3" ht="20.25">
      <c r="A7" s="4" t="s">
        <v>1</v>
      </c>
      <c r="B7" s="4"/>
      <c r="C7" s="4"/>
    </row>
    <row r="8" spans="1:3" ht="15.75" thickBot="1">
      <c r="A8" s="326"/>
      <c r="B8" s="326"/>
      <c r="C8" s="326"/>
    </row>
    <row r="9" spans="1:3" ht="15" customHeight="1">
      <c r="A9" s="6"/>
      <c r="B9" s="7" t="s">
        <v>2</v>
      </c>
      <c r="C9" s="7" t="s">
        <v>3</v>
      </c>
    </row>
    <row r="10" spans="1:3" ht="15.75">
      <c r="A10" s="8"/>
      <c r="B10" s="9" t="s">
        <v>4</v>
      </c>
      <c r="C10" s="9" t="s">
        <v>5</v>
      </c>
    </row>
    <row r="11" spans="1:3" ht="15.75">
      <c r="A11" s="8"/>
      <c r="B11" s="10" t="str">
        <f>'[1]Caro TB'!C7</f>
        <v>30 June 2006</v>
      </c>
      <c r="C11" s="11" t="s">
        <v>6</v>
      </c>
    </row>
    <row r="12" spans="1:3" ht="15.75">
      <c r="A12" s="8"/>
      <c r="B12" s="10"/>
      <c r="C12" s="9" t="s">
        <v>7</v>
      </c>
    </row>
    <row r="13" spans="1:3" ht="16.5" thickBot="1">
      <c r="A13" s="12"/>
      <c r="B13" s="13" t="s">
        <v>8</v>
      </c>
      <c r="C13" s="13" t="s">
        <v>8</v>
      </c>
    </row>
    <row r="14" spans="1:3" ht="15.75">
      <c r="A14" s="14" t="s">
        <v>9</v>
      </c>
      <c r="B14" s="15"/>
      <c r="C14" s="15"/>
    </row>
    <row r="15" spans="1:3" ht="15" customHeight="1">
      <c r="A15" s="16" t="s">
        <v>10</v>
      </c>
      <c r="B15" s="17">
        <f>ROUND('[1]Grp-BS'!G9/1000,0)+0.5</f>
        <v>99985.5</v>
      </c>
      <c r="C15" s="17">
        <v>40584</v>
      </c>
    </row>
    <row r="16" spans="1:3" ht="15" customHeight="1">
      <c r="A16" s="16" t="s">
        <v>11</v>
      </c>
      <c r="B16" s="17">
        <f>ROUND('[1]Grp-BS'!G14/1000,0)</f>
        <v>444</v>
      </c>
      <c r="C16" s="15">
        <v>0</v>
      </c>
    </row>
    <row r="17" spans="1:3" ht="15" customHeight="1" hidden="1">
      <c r="A17" s="16" t="s">
        <v>12</v>
      </c>
      <c r="B17" s="17">
        <f>ROUND('[1]Grp-BS'!G15/1000,7)</f>
        <v>0</v>
      </c>
      <c r="C17" s="15">
        <v>0</v>
      </c>
    </row>
    <row r="18" spans="1:3" ht="15.75">
      <c r="A18" s="16"/>
      <c r="B18" s="18">
        <f>SUM(B15:B17)</f>
        <v>100429.5</v>
      </c>
      <c r="C18" s="18">
        <f>SUM(C15:C16)</f>
        <v>40584</v>
      </c>
    </row>
    <row r="19" spans="1:3" ht="15.75">
      <c r="A19" s="14" t="s">
        <v>13</v>
      </c>
      <c r="B19" s="17"/>
      <c r="C19" s="17"/>
    </row>
    <row r="20" spans="1:3" ht="15" customHeight="1">
      <c r="A20" s="16" t="s">
        <v>14</v>
      </c>
      <c r="B20" s="17">
        <f>ROUND('[1]Grp-BS'!G19/1000,0)</f>
        <v>29658</v>
      </c>
      <c r="C20" s="17">
        <v>15540</v>
      </c>
    </row>
    <row r="21" spans="1:3" ht="15" customHeight="1">
      <c r="A21" s="16" t="s">
        <v>15</v>
      </c>
      <c r="B21" s="17">
        <f>ROUNDUP('[1]Grp-BS'!G20/1000,0)+0.4</f>
        <v>10750.4</v>
      </c>
      <c r="C21" s="17">
        <v>12093</v>
      </c>
    </row>
    <row r="22" spans="1:3" ht="15" customHeight="1">
      <c r="A22" s="16" t="s">
        <v>16</v>
      </c>
      <c r="B22" s="17">
        <f>ROUND(('[1]Grp-BS'!G21)/1000,0)-1</f>
        <v>492</v>
      </c>
      <c r="C22" s="17">
        <v>179</v>
      </c>
    </row>
    <row r="23" spans="1:3" ht="15" customHeight="1">
      <c r="A23" s="16" t="s">
        <v>17</v>
      </c>
      <c r="B23" s="15">
        <f>IF(ROUND(('[1]Grp-BS'!G23-'[1]Grp-BS'!G32)/1000,0)&lt;0,0,ROUND(('[1]Grp-BS'!G23-'[1]Grp-BS'!G32)/1000,7))</f>
        <v>0</v>
      </c>
      <c r="C23" s="17">
        <v>5255</v>
      </c>
    </row>
    <row r="24" spans="1:3" ht="15" customHeight="1">
      <c r="A24" s="16" t="s">
        <v>18</v>
      </c>
      <c r="B24" s="17">
        <f>ROUND('[1]Grp-BS'!G25/1000,0)</f>
        <v>313</v>
      </c>
      <c r="C24" s="17">
        <v>1044</v>
      </c>
    </row>
    <row r="25" spans="1:3" ht="15" customHeight="1">
      <c r="A25" s="16" t="s">
        <v>19</v>
      </c>
      <c r="B25" s="17">
        <f>ROUND('[1]Grp-BS'!G27/1000,0)+1</f>
        <v>1180</v>
      </c>
      <c r="C25" s="17">
        <v>183</v>
      </c>
    </row>
    <row r="26" spans="1:3" ht="15.75">
      <c r="A26" s="16"/>
      <c r="B26" s="18">
        <f>SUM(B20:B25)</f>
        <v>42393.4</v>
      </c>
      <c r="C26" s="18">
        <f>SUM(C20:C25)</f>
        <v>34294</v>
      </c>
    </row>
    <row r="27" spans="1:3" ht="15.75">
      <c r="A27" s="14" t="s">
        <v>20</v>
      </c>
      <c r="B27" s="17"/>
      <c r="C27" s="17"/>
    </row>
    <row r="28" spans="1:3" ht="15" customHeight="1">
      <c r="A28" s="16" t="s">
        <v>21</v>
      </c>
      <c r="B28" s="17">
        <f>ROUND('[1]Grp-BS'!G30/1000,0)</f>
        <v>3855</v>
      </c>
      <c r="C28" s="17">
        <v>3526</v>
      </c>
    </row>
    <row r="29" spans="1:3" ht="15" customHeight="1">
      <c r="A29" s="16" t="s">
        <v>22</v>
      </c>
      <c r="B29" s="17">
        <f>ROUND('[1]Grp-BS'!G31/1000,0)</f>
        <v>12785</v>
      </c>
      <c r="C29" s="17">
        <v>3124</v>
      </c>
    </row>
    <row r="30" spans="1:3" ht="15" customHeight="1">
      <c r="A30" s="16" t="s">
        <v>23</v>
      </c>
      <c r="B30" s="17">
        <f>IF(ROUND(('[1]Grp-BS'!G23-'[1]Grp-BS'!G32)/1000,0)&lt;0,-ROUND(('[1]Grp-BS'!G23-'[1]Grp-BS'!G32)/1000,7),0)</f>
        <v>1439.91733</v>
      </c>
      <c r="C30" s="15">
        <v>0</v>
      </c>
    </row>
    <row r="31" spans="1:3" ht="15" customHeight="1">
      <c r="A31" s="16" t="s">
        <v>24</v>
      </c>
      <c r="B31" s="17">
        <f>ROUND('[1]Grp-BS'!G35/1000,0)</f>
        <v>5</v>
      </c>
      <c r="C31" s="17">
        <v>2</v>
      </c>
    </row>
    <row r="32" spans="1:3" ht="15" customHeight="1">
      <c r="A32" s="16" t="s">
        <v>25</v>
      </c>
      <c r="B32" s="17">
        <f>ROUND('[1]Grp-BS'!G36/1000,0)</f>
        <v>12287</v>
      </c>
      <c r="C32" s="17">
        <v>2315</v>
      </c>
    </row>
    <row r="33" spans="1:3" ht="15" customHeight="1">
      <c r="A33" s="16" t="s">
        <v>26</v>
      </c>
      <c r="B33" s="15">
        <f>ROUND('[1]Grp-BS'!G39/1000,0)</f>
        <v>0</v>
      </c>
      <c r="C33" s="17">
        <v>771</v>
      </c>
    </row>
    <row r="34" spans="1:3" ht="15" customHeight="1">
      <c r="A34" s="16" t="s">
        <v>27</v>
      </c>
      <c r="B34" s="17">
        <f>ROUND('[1]Grp-BS'!G38/1000,0)</f>
        <v>101</v>
      </c>
      <c r="C34" s="15">
        <v>0</v>
      </c>
    </row>
    <row r="35" spans="1:3" ht="15" customHeight="1">
      <c r="A35" s="16" t="s">
        <v>28</v>
      </c>
      <c r="B35" s="17">
        <f>ROUND('[1]Grp-BS'!G37/1000,0)</f>
        <v>620</v>
      </c>
      <c r="C35" s="15">
        <v>0</v>
      </c>
    </row>
    <row r="36" spans="1:3" ht="15" customHeight="1">
      <c r="A36" s="16" t="s">
        <v>29</v>
      </c>
      <c r="B36" s="17">
        <f>ROUND('[1]Grp-BS'!G40/1000,0)</f>
        <v>6</v>
      </c>
      <c r="C36" s="17">
        <v>3</v>
      </c>
    </row>
    <row r="37" spans="1:3" ht="15.75">
      <c r="A37" s="16"/>
      <c r="B37" s="18">
        <f>SUM(B28:B36)</f>
        <v>31098.91733</v>
      </c>
      <c r="C37" s="18">
        <f>SUM(C28:C36)</f>
        <v>9741</v>
      </c>
    </row>
    <row r="38" spans="1:3" ht="15">
      <c r="A38" s="16"/>
      <c r="B38" s="17"/>
      <c r="C38" s="17"/>
    </row>
    <row r="39" spans="1:3" ht="15.75">
      <c r="A39" s="14" t="s">
        <v>30</v>
      </c>
      <c r="B39" s="19">
        <f>B26-B37</f>
        <v>11294.482670000001</v>
      </c>
      <c r="C39" s="19">
        <f>C26-C37</f>
        <v>24553</v>
      </c>
    </row>
    <row r="40" spans="1:3" ht="15.75">
      <c r="A40" s="14"/>
      <c r="B40" s="17"/>
      <c r="C40" s="17"/>
    </row>
    <row r="41" spans="1:3" ht="15.75">
      <c r="A41" s="14" t="s">
        <v>31</v>
      </c>
      <c r="B41" s="17"/>
      <c r="C41" s="17"/>
    </row>
    <row r="42" spans="1:3" ht="15" customHeight="1">
      <c r="A42" s="16" t="s">
        <v>27</v>
      </c>
      <c r="B42" s="17">
        <f>ROUND('[1]Grp-BS'!G48/1000,0)</f>
        <v>489</v>
      </c>
      <c r="C42" s="15">
        <v>0</v>
      </c>
    </row>
    <row r="43" spans="1:3" ht="15" customHeight="1">
      <c r="A43" s="16" t="s">
        <v>28</v>
      </c>
      <c r="B43" s="17">
        <f>ROUND('[1]Grp-BS'!G47/1000,0)</f>
        <v>30928</v>
      </c>
      <c r="C43" s="15">
        <v>0</v>
      </c>
    </row>
    <row r="44" spans="1:3" ht="15" customHeight="1">
      <c r="A44" s="16" t="s">
        <v>32</v>
      </c>
      <c r="B44" s="17">
        <f>ROUND('[1]Grp-BS'!G46/1000,0)</f>
        <v>4207</v>
      </c>
      <c r="C44" s="17">
        <v>1375</v>
      </c>
    </row>
    <row r="45" spans="1:3" ht="15.75">
      <c r="A45" s="16"/>
      <c r="B45" s="18">
        <f>SUM(B42:B44)</f>
        <v>35624</v>
      </c>
      <c r="C45" s="18">
        <f>SUM(C42:C44)</f>
        <v>1375</v>
      </c>
    </row>
    <row r="46" spans="1:3" ht="15">
      <c r="A46" s="16"/>
      <c r="B46" s="17"/>
      <c r="C46" s="17"/>
    </row>
    <row r="47" spans="1:3" s="21" customFormat="1" ht="16.5" thickBot="1">
      <c r="A47" s="14"/>
      <c r="B47" s="20">
        <f>B18+B39-B45</f>
        <v>76099.98267</v>
      </c>
      <c r="C47" s="20">
        <f>C18+C39-C45</f>
        <v>63762</v>
      </c>
    </row>
    <row r="48" spans="1:3" ht="15.75" thickTop="1">
      <c r="A48" s="16" t="s">
        <v>33</v>
      </c>
      <c r="B48" s="17"/>
      <c r="C48" s="17"/>
    </row>
    <row r="49" spans="1:3" ht="15.75">
      <c r="A49" s="14" t="s">
        <v>34</v>
      </c>
      <c r="B49" s="17"/>
      <c r="C49" s="17"/>
    </row>
    <row r="50" spans="1:3" ht="15" customHeight="1">
      <c r="A50" s="16" t="s">
        <v>35</v>
      </c>
      <c r="B50" s="17">
        <f>ROUND('[1]Grp-BS'!G57/1000,0)</f>
        <v>45614</v>
      </c>
      <c r="C50" s="17">
        <v>28509</v>
      </c>
    </row>
    <row r="51" spans="1:3" ht="15" customHeight="1">
      <c r="A51" s="16" t="s">
        <v>36</v>
      </c>
      <c r="B51" s="17">
        <f>ROUND('[1]Grp-BS'!G58/1000,0)</f>
        <v>4702</v>
      </c>
      <c r="C51" s="17">
        <v>21807</v>
      </c>
    </row>
    <row r="52" spans="1:3" ht="15" customHeight="1">
      <c r="A52" s="16" t="s">
        <v>37</v>
      </c>
      <c r="B52" s="17">
        <f>ROUND('[1]Grp-BS'!G61/1000,0)-0.01733</f>
        <v>25783.98267</v>
      </c>
      <c r="C52" s="17">
        <v>13446</v>
      </c>
    </row>
    <row r="53" spans="1:3" s="21" customFormat="1" ht="16.5" thickBot="1">
      <c r="A53" s="14"/>
      <c r="B53" s="20">
        <f>SUM(B50:B52)</f>
        <v>76099.98267</v>
      </c>
      <c r="C53" s="20">
        <f>SUM(C50:C52)</f>
        <v>63762</v>
      </c>
    </row>
    <row r="54" spans="1:3" ht="16.5" customHeight="1" thickTop="1">
      <c r="A54" s="16"/>
      <c r="B54" s="22">
        <f>B53-B47</f>
        <v>0</v>
      </c>
      <c r="C54" s="23">
        <f>C53-C47</f>
        <v>0</v>
      </c>
    </row>
    <row r="55" spans="1:9" s="21" customFormat="1" ht="48" thickBot="1">
      <c r="A55" s="24" t="s">
        <v>38</v>
      </c>
      <c r="B55" s="25">
        <f>(B47-B16)/(B50*10)*100</f>
        <v>16.58613203621695</v>
      </c>
      <c r="C55" s="25">
        <f>(C47-C16)/((C50*1.6)*10)*100</f>
        <v>13.978480479848468</v>
      </c>
      <c r="E55" s="26"/>
      <c r="F55" s="26"/>
      <c r="G55" s="26"/>
      <c r="H55" s="26"/>
      <c r="I55" s="26"/>
    </row>
    <row r="56" spans="1:3" ht="15.75">
      <c r="A56" s="325"/>
      <c r="B56" s="325"/>
      <c r="C56" s="325"/>
    </row>
    <row r="57" spans="1:3" ht="15.75">
      <c r="A57" s="28" t="s">
        <v>39</v>
      </c>
      <c r="B57" s="27"/>
      <c r="C57" s="27"/>
    </row>
    <row r="58" spans="1:3" ht="15.75">
      <c r="A58" s="27"/>
      <c r="B58" s="27"/>
      <c r="C58" s="27"/>
    </row>
    <row r="59" spans="1:4" s="30" customFormat="1" ht="15" customHeight="1">
      <c r="A59" s="28" t="s">
        <v>40</v>
      </c>
      <c r="B59" s="29"/>
      <c r="C59" s="29"/>
      <c r="D59" s="29"/>
    </row>
    <row r="60" spans="1:4" ht="15" customHeight="1">
      <c r="A60" s="28" t="s">
        <v>41</v>
      </c>
      <c r="B60" s="29"/>
      <c r="C60" s="29"/>
      <c r="D60" s="28"/>
    </row>
  </sheetData>
  <mergeCells count="3">
    <mergeCell ref="A56:C56"/>
    <mergeCell ref="A1:C4"/>
    <mergeCell ref="A8:C8"/>
  </mergeCells>
  <printOptions horizontalCentered="1"/>
  <pageMargins left="0.75" right="0.5" top="0.5" bottom="0.6" header="0.25" footer="0.3"/>
  <pageSetup fitToHeight="1" fitToWidth="1" horizontalDpi="600" verticalDpi="600" orientation="portrait" paperSize="9" scale="82" r:id="rId2"/>
  <headerFooter alignWithMargins="0">
    <oddFooter>&amp;L&amp;F&amp;C&amp;A - Pg &amp;P/&amp;N&amp;RDate: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AB37"/>
  <sheetViews>
    <sheetView zoomScale="80" zoomScaleNormal="80" workbookViewId="0" topLeftCell="A1">
      <selection activeCell="E7" sqref="E7"/>
    </sheetView>
  </sheetViews>
  <sheetFormatPr defaultColWidth="9.140625" defaultRowHeight="12.75" outlineLevelRow="1" outlineLevelCol="1"/>
  <cols>
    <col min="1" max="1" width="46.140625" style="2" customWidth="1"/>
    <col min="2" max="2" width="14.421875" style="103" hidden="1" customWidth="1" outlineLevel="1"/>
    <col min="3" max="5" width="14.28125" style="103" hidden="1" customWidth="1" outlineLevel="1"/>
    <col min="6" max="9" width="11.28125" style="104" hidden="1" customWidth="1" outlineLevel="1"/>
    <col min="10" max="13" width="14.28125" style="103" hidden="1" customWidth="1" outlineLevel="1"/>
    <col min="14" max="14" width="14.28125" style="104" customWidth="1" collapsed="1"/>
    <col min="15" max="17" width="14.28125" style="104" customWidth="1"/>
    <col min="18" max="28" width="9.140625" style="3" customWidth="1"/>
    <col min="29" max="16384" width="9.140625" style="2" customWidth="1"/>
  </cols>
  <sheetData>
    <row r="1" spans="1:17" ht="15">
      <c r="A1" s="31"/>
      <c r="B1" s="31"/>
      <c r="C1" s="31"/>
      <c r="D1" s="31"/>
      <c r="E1" s="31"/>
      <c r="F1" s="32"/>
      <c r="G1" s="32"/>
      <c r="H1" s="32"/>
      <c r="I1" s="32"/>
      <c r="J1" s="33"/>
      <c r="K1" s="33"/>
      <c r="L1" s="33"/>
      <c r="M1" s="33"/>
      <c r="N1" s="32"/>
      <c r="O1" s="32"/>
      <c r="P1" s="32"/>
      <c r="Q1" s="32"/>
    </row>
    <row r="2" spans="1:17" ht="15">
      <c r="A2" s="31"/>
      <c r="B2" s="31"/>
      <c r="C2" s="31"/>
      <c r="D2" s="31"/>
      <c r="E2" s="31"/>
      <c r="F2" s="32"/>
      <c r="G2" s="32"/>
      <c r="H2" s="32"/>
      <c r="I2" s="32"/>
      <c r="J2" s="33"/>
      <c r="K2" s="33"/>
      <c r="L2" s="33"/>
      <c r="M2" s="33"/>
      <c r="N2" s="32"/>
      <c r="O2" s="32"/>
      <c r="P2" s="32"/>
      <c r="Q2" s="32"/>
    </row>
    <row r="3" spans="1:17" ht="15">
      <c r="A3" s="31"/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2"/>
      <c r="O3" s="32"/>
      <c r="P3" s="32"/>
      <c r="Q3" s="32"/>
    </row>
    <row r="4" spans="1:17" ht="15">
      <c r="A4" s="31"/>
      <c r="B4" s="31"/>
      <c r="C4" s="31"/>
      <c r="D4" s="31"/>
      <c r="E4" s="31"/>
      <c r="F4" s="32"/>
      <c r="G4" s="32"/>
      <c r="H4" s="32"/>
      <c r="I4" s="32"/>
      <c r="J4" s="33"/>
      <c r="K4" s="33"/>
      <c r="L4" s="33"/>
      <c r="M4" s="33"/>
      <c r="N4" s="32"/>
      <c r="O4" s="32"/>
      <c r="P4" s="32"/>
      <c r="Q4" s="32"/>
    </row>
    <row r="5" spans="1:17" ht="20.25">
      <c r="A5" s="327" t="s">
        <v>309</v>
      </c>
      <c r="B5" s="327"/>
      <c r="C5" s="327"/>
      <c r="D5" s="327"/>
      <c r="E5" s="327"/>
      <c r="F5" s="34"/>
      <c r="G5" s="34"/>
      <c r="H5" s="34"/>
      <c r="I5" s="34"/>
      <c r="J5" s="35"/>
      <c r="K5" s="35"/>
      <c r="L5" s="35"/>
      <c r="M5" s="35"/>
      <c r="N5" s="34"/>
      <c r="O5" s="34"/>
      <c r="P5" s="34"/>
      <c r="Q5" s="34"/>
    </row>
    <row r="6" spans="1:17" ht="20.25">
      <c r="A6" s="5" t="s">
        <v>42</v>
      </c>
      <c r="B6" s="36"/>
      <c r="C6" s="36"/>
      <c r="D6" s="36"/>
      <c r="E6" s="36"/>
      <c r="F6" s="5"/>
      <c r="G6" s="5"/>
      <c r="H6" s="5"/>
      <c r="I6" s="5"/>
      <c r="J6" s="36"/>
      <c r="K6" s="36"/>
      <c r="L6" s="36"/>
      <c r="M6" s="36"/>
      <c r="N6" s="5"/>
      <c r="O6" s="5"/>
      <c r="P6" s="5"/>
      <c r="Q6" s="5"/>
    </row>
    <row r="7" spans="1:17" ht="20.25">
      <c r="A7" s="4" t="str">
        <f>'BS'!$A$7</f>
        <v>for the fourth financial quarter ended 30 June 2006</v>
      </c>
      <c r="B7" s="37"/>
      <c r="C7" s="37"/>
      <c r="D7" s="37"/>
      <c r="E7" s="37"/>
      <c r="F7" s="34"/>
      <c r="G7" s="34"/>
      <c r="H7" s="34"/>
      <c r="I7" s="34"/>
      <c r="J7" s="35"/>
      <c r="K7" s="35"/>
      <c r="L7" s="35"/>
      <c r="M7" s="35"/>
      <c r="N7" s="34"/>
      <c r="O7" s="34"/>
      <c r="P7" s="34"/>
      <c r="Q7" s="34"/>
    </row>
    <row r="8" spans="1:17" ht="15.75" thickBot="1">
      <c r="A8" s="337"/>
      <c r="B8" s="337"/>
      <c r="C8" s="337"/>
      <c r="D8" s="337"/>
      <c r="E8" s="337"/>
      <c r="F8" s="38"/>
      <c r="G8" s="38"/>
      <c r="H8" s="38"/>
      <c r="I8" s="38"/>
      <c r="J8" s="39"/>
      <c r="K8" s="39"/>
      <c r="L8" s="39"/>
      <c r="M8" s="39"/>
      <c r="N8" s="38"/>
      <c r="O8" s="38"/>
      <c r="P8" s="38"/>
      <c r="Q8" s="38"/>
    </row>
    <row r="9" spans="1:28" s="21" customFormat="1" ht="16.5" customHeight="1">
      <c r="A9" s="332"/>
      <c r="B9" s="330" t="s">
        <v>43</v>
      </c>
      <c r="C9" s="331"/>
      <c r="D9" s="330" t="s">
        <v>44</v>
      </c>
      <c r="E9" s="331"/>
      <c r="F9" s="330" t="s">
        <v>43</v>
      </c>
      <c r="G9" s="331"/>
      <c r="H9" s="330" t="s">
        <v>44</v>
      </c>
      <c r="I9" s="331"/>
      <c r="J9" s="330" t="s">
        <v>43</v>
      </c>
      <c r="K9" s="331"/>
      <c r="L9" s="330" t="s">
        <v>44</v>
      </c>
      <c r="M9" s="331"/>
      <c r="N9" s="339" t="s">
        <v>43</v>
      </c>
      <c r="O9" s="340"/>
      <c r="P9" s="339" t="s">
        <v>44</v>
      </c>
      <c r="Q9" s="3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21" customFormat="1" ht="15.75" customHeight="1">
      <c r="A10" s="333"/>
      <c r="B10" s="328" t="s">
        <v>45</v>
      </c>
      <c r="C10" s="329"/>
      <c r="D10" s="328" t="s">
        <v>45</v>
      </c>
      <c r="E10" s="329"/>
      <c r="F10" s="328" t="s">
        <v>45</v>
      </c>
      <c r="G10" s="329"/>
      <c r="H10" s="328" t="s">
        <v>46</v>
      </c>
      <c r="I10" s="329"/>
      <c r="J10" s="328" t="s">
        <v>45</v>
      </c>
      <c r="K10" s="329"/>
      <c r="L10" s="328" t="s">
        <v>47</v>
      </c>
      <c r="M10" s="329"/>
      <c r="N10" s="341" t="s">
        <v>45</v>
      </c>
      <c r="O10" s="342"/>
      <c r="P10" s="341" t="s">
        <v>48</v>
      </c>
      <c r="Q10" s="342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21" customFormat="1" ht="15.75" customHeight="1">
      <c r="A11" s="333"/>
      <c r="B11" s="335" t="s">
        <v>49</v>
      </c>
      <c r="C11" s="336"/>
      <c r="D11" s="335" t="str">
        <f>B11</f>
        <v>30 September</v>
      </c>
      <c r="E11" s="336"/>
      <c r="F11" s="335" t="s">
        <v>50</v>
      </c>
      <c r="G11" s="336"/>
      <c r="H11" s="335" t="str">
        <f>F11</f>
        <v>31 December</v>
      </c>
      <c r="I11" s="336"/>
      <c r="J11" s="335" t="s">
        <v>51</v>
      </c>
      <c r="K11" s="336"/>
      <c r="L11" s="335" t="str">
        <f>J11</f>
        <v>31 March</v>
      </c>
      <c r="M11" s="336"/>
      <c r="N11" s="343" t="s">
        <v>52</v>
      </c>
      <c r="O11" s="344"/>
      <c r="P11" s="343" t="str">
        <f>N11</f>
        <v>30 June</v>
      </c>
      <c r="Q11" s="344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21" customFormat="1" ht="15.75">
      <c r="A12" s="333"/>
      <c r="B12" s="41" t="s">
        <v>53</v>
      </c>
      <c r="C12" s="42">
        <f>B12-1</f>
        <v>2004</v>
      </c>
      <c r="D12" s="41" t="str">
        <f>$B12</f>
        <v>2005</v>
      </c>
      <c r="E12" s="42">
        <f>$C12</f>
        <v>2004</v>
      </c>
      <c r="F12" s="41" t="str">
        <f>$B12</f>
        <v>2005</v>
      </c>
      <c r="G12" s="42">
        <f>$C12</f>
        <v>2004</v>
      </c>
      <c r="H12" s="41" t="str">
        <f>$B12</f>
        <v>2005</v>
      </c>
      <c r="I12" s="42">
        <f>$C12</f>
        <v>2004</v>
      </c>
      <c r="J12" s="41">
        <f>H12+1</f>
        <v>2006</v>
      </c>
      <c r="K12" s="42">
        <f>J12-1</f>
        <v>2005</v>
      </c>
      <c r="L12" s="41">
        <f>$J12</f>
        <v>2006</v>
      </c>
      <c r="M12" s="42">
        <f>$K12</f>
        <v>2005</v>
      </c>
      <c r="N12" s="43">
        <f>$J12</f>
        <v>2006</v>
      </c>
      <c r="O12" s="44">
        <f>$K12</f>
        <v>2005</v>
      </c>
      <c r="P12" s="43">
        <f>$J12</f>
        <v>2006</v>
      </c>
      <c r="Q12" s="44">
        <f>$K12</f>
        <v>2005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21" customFormat="1" ht="16.5" thickBot="1">
      <c r="A13" s="334"/>
      <c r="B13" s="46" t="s">
        <v>8</v>
      </c>
      <c r="C13" s="47" t="s">
        <v>8</v>
      </c>
      <c r="D13" s="46" t="s">
        <v>8</v>
      </c>
      <c r="E13" s="47" t="s">
        <v>8</v>
      </c>
      <c r="F13" s="46" t="s">
        <v>8</v>
      </c>
      <c r="G13" s="47" t="s">
        <v>8</v>
      </c>
      <c r="H13" s="46" t="s">
        <v>8</v>
      </c>
      <c r="I13" s="47" t="s">
        <v>8</v>
      </c>
      <c r="J13" s="46" t="s">
        <v>8</v>
      </c>
      <c r="K13" s="47" t="s">
        <v>8</v>
      </c>
      <c r="L13" s="46" t="s">
        <v>8</v>
      </c>
      <c r="M13" s="47" t="s">
        <v>8</v>
      </c>
      <c r="N13" s="48" t="s">
        <v>8</v>
      </c>
      <c r="O13" s="49" t="s">
        <v>8</v>
      </c>
      <c r="P13" s="48" t="s">
        <v>8</v>
      </c>
      <c r="Q13" s="49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21" customFormat="1" ht="21.75" customHeight="1">
      <c r="A14" s="16" t="s">
        <v>54</v>
      </c>
      <c r="B14" s="50">
        <f>ROUND('[1]PL Actual YE Jun06'!$AY8/1000,0)</f>
        <v>12271</v>
      </c>
      <c r="C14" s="51" t="s">
        <v>55</v>
      </c>
      <c r="D14" s="50">
        <f>B14</f>
        <v>12271</v>
      </c>
      <c r="E14" s="51" t="s">
        <v>55</v>
      </c>
      <c r="F14" s="50">
        <f>ROUNDDOWN('[1]PL Actual YE Jun06'!$AZ8/1000,0)</f>
        <v>14191</v>
      </c>
      <c r="G14" s="52">
        <v>13967</v>
      </c>
      <c r="H14" s="50">
        <f>F14+D14</f>
        <v>26462</v>
      </c>
      <c r="I14" s="53">
        <v>22887</v>
      </c>
      <c r="J14" s="50">
        <f>ROUND('[1]PL Actual YE Jun06'!$BA8/1000,0)</f>
        <v>15505</v>
      </c>
      <c r="K14" s="52">
        <v>15005</v>
      </c>
      <c r="L14" s="50">
        <f aca="true" t="shared" si="0" ref="L14:M16">J14+H14</f>
        <v>41967</v>
      </c>
      <c r="M14" s="53">
        <f t="shared" si="0"/>
        <v>37892</v>
      </c>
      <c r="N14" s="54">
        <f>ROUND('[1]PL Actual YE Jun06'!$BB8/1000,0)</f>
        <v>18660</v>
      </c>
      <c r="O14" s="55">
        <v>15431</v>
      </c>
      <c r="P14" s="54">
        <f aca="true" t="shared" si="1" ref="P14:Q16">N14+L14</f>
        <v>60627</v>
      </c>
      <c r="Q14" s="56">
        <f t="shared" si="1"/>
        <v>53323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17" ht="21.75" customHeight="1">
      <c r="A15" s="16" t="s">
        <v>56</v>
      </c>
      <c r="B15" s="50">
        <f>ROUND('[1]PL Actual YE Jun06'!$AY26/1000,0)</f>
        <v>48</v>
      </c>
      <c r="C15" s="51" t="s">
        <v>55</v>
      </c>
      <c r="D15" s="50">
        <f>B15</f>
        <v>48</v>
      </c>
      <c r="E15" s="51" t="s">
        <v>55</v>
      </c>
      <c r="F15" s="50">
        <f>ROUND('[1]PL Actual YE Jun06'!$AZ26/1000,0)</f>
        <v>44</v>
      </c>
      <c r="G15" s="51">
        <v>52</v>
      </c>
      <c r="H15" s="50">
        <f>F15+D15</f>
        <v>92</v>
      </c>
      <c r="I15" s="53">
        <v>48</v>
      </c>
      <c r="J15" s="50">
        <f>ROUND('[1]PL Actual YE Jun06'!$BA26/1000,0)</f>
        <v>39</v>
      </c>
      <c r="K15" s="51">
        <v>30</v>
      </c>
      <c r="L15" s="50">
        <f t="shared" si="0"/>
        <v>131</v>
      </c>
      <c r="M15" s="53">
        <f t="shared" si="0"/>
        <v>78</v>
      </c>
      <c r="N15" s="54">
        <f>ROUND('[1]PL Actual YE Jun06'!$BB26/1000,0)</f>
        <v>35</v>
      </c>
      <c r="O15" s="57">
        <v>36</v>
      </c>
      <c r="P15" s="54">
        <f t="shared" si="1"/>
        <v>166</v>
      </c>
      <c r="Q15" s="56">
        <f t="shared" si="1"/>
        <v>114</v>
      </c>
    </row>
    <row r="16" spans="1:17" ht="21.75" customHeight="1">
      <c r="A16" s="16" t="s">
        <v>57</v>
      </c>
      <c r="B16" s="58">
        <f>B17-B14-B15</f>
        <v>-8152</v>
      </c>
      <c r="C16" s="59" t="s">
        <v>55</v>
      </c>
      <c r="D16" s="58">
        <f>B16</f>
        <v>-8152</v>
      </c>
      <c r="E16" s="59" t="s">
        <v>55</v>
      </c>
      <c r="F16" s="58">
        <f>F17-F14-F15</f>
        <v>-9950</v>
      </c>
      <c r="G16" s="60">
        <v>-12421</v>
      </c>
      <c r="H16" s="58">
        <f>F16+D16</f>
        <v>-18102</v>
      </c>
      <c r="I16" s="60">
        <v>-19118</v>
      </c>
      <c r="J16" s="58">
        <f>J17-J14-J15</f>
        <v>-10645</v>
      </c>
      <c r="K16" s="60">
        <v>-11610</v>
      </c>
      <c r="L16" s="58">
        <f t="shared" si="0"/>
        <v>-28747</v>
      </c>
      <c r="M16" s="60">
        <f t="shared" si="0"/>
        <v>-30728</v>
      </c>
      <c r="N16" s="61">
        <f>N17-N14-N15</f>
        <v>-13146</v>
      </c>
      <c r="O16" s="62">
        <v>-10901</v>
      </c>
      <c r="P16" s="61">
        <f t="shared" si="1"/>
        <v>-41893</v>
      </c>
      <c r="Q16" s="62">
        <f t="shared" si="1"/>
        <v>-41629</v>
      </c>
    </row>
    <row r="17" spans="1:28" s="21" customFormat="1" ht="21.75" customHeight="1">
      <c r="A17" s="14" t="s">
        <v>58</v>
      </c>
      <c r="B17" s="63">
        <f>B20-B18-B19</f>
        <v>4167</v>
      </c>
      <c r="C17" s="64">
        <f>SUM(C14:C16)</f>
        <v>0</v>
      </c>
      <c r="D17" s="63">
        <f>SUM(D14:D16)</f>
        <v>4167</v>
      </c>
      <c r="E17" s="64">
        <f>SUM(E14:E16)</f>
        <v>0</v>
      </c>
      <c r="F17" s="63">
        <f>F20-F18-F19</f>
        <v>4285</v>
      </c>
      <c r="G17" s="65">
        <f>SUM(G14:G16)</f>
        <v>1598</v>
      </c>
      <c r="H17" s="63">
        <f>SUM(H14:H16)</f>
        <v>8452</v>
      </c>
      <c r="I17" s="65">
        <f>SUM(I14:I16)</f>
        <v>3817</v>
      </c>
      <c r="J17" s="63">
        <f>J20-J18-J19</f>
        <v>4899</v>
      </c>
      <c r="K17" s="65">
        <f>SUM(K14:K16)</f>
        <v>3425</v>
      </c>
      <c r="L17" s="63">
        <f>SUM(L14:L16)</f>
        <v>13351</v>
      </c>
      <c r="M17" s="65">
        <f>SUM(M14:M16)</f>
        <v>7242</v>
      </c>
      <c r="N17" s="66">
        <f>N20-N18-N19</f>
        <v>5549</v>
      </c>
      <c r="O17" s="67">
        <f>SUM(O14:O16)</f>
        <v>4566</v>
      </c>
      <c r="P17" s="66">
        <f>SUM(P14:P16)</f>
        <v>18900</v>
      </c>
      <c r="Q17" s="67">
        <f>SUM(Q14:Q16)</f>
        <v>11808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s="21" customFormat="1" ht="21.75" customHeight="1">
      <c r="A18" s="16" t="s">
        <v>59</v>
      </c>
      <c r="B18" s="50">
        <f>-ROUND('[1]PL Actual YE Jun06'!$AY390/1000,0)</f>
        <v>-740</v>
      </c>
      <c r="C18" s="51" t="s">
        <v>55</v>
      </c>
      <c r="D18" s="50">
        <f>B18</f>
        <v>-740</v>
      </c>
      <c r="E18" s="51" t="s">
        <v>55</v>
      </c>
      <c r="F18" s="50">
        <f>-ROUND('[1]PL Actual YE Jun06'!$AZ390/1000,0)</f>
        <v>-793</v>
      </c>
      <c r="G18" s="51">
        <v>-776</v>
      </c>
      <c r="H18" s="50">
        <f>F18+D18</f>
        <v>-1533</v>
      </c>
      <c r="I18" s="53">
        <v>-1153</v>
      </c>
      <c r="J18" s="50">
        <f>-ROUND('[1]PL Actual YE Jun06'!$BA390/1000,0)</f>
        <v>-797</v>
      </c>
      <c r="K18" s="51">
        <v>-872</v>
      </c>
      <c r="L18" s="50">
        <f>J18+H18</f>
        <v>-2330</v>
      </c>
      <c r="M18" s="53">
        <f>K18+I18</f>
        <v>-2025</v>
      </c>
      <c r="N18" s="54">
        <f>-ROUND('[1]PL Actual YE Jun06'!$BB390/1000,0)</f>
        <v>-1031</v>
      </c>
      <c r="O18" s="57">
        <v>-690</v>
      </c>
      <c r="P18" s="54">
        <f>N18+L18</f>
        <v>-3361</v>
      </c>
      <c r="Q18" s="56">
        <f>O18+M18</f>
        <v>-2715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17" ht="21.75" customHeight="1">
      <c r="A19" s="16" t="s">
        <v>60</v>
      </c>
      <c r="B19" s="58">
        <f>-ROUND('[1]PL Actual YE Jun06'!$AY21/1000,0)</f>
        <v>-86</v>
      </c>
      <c r="C19" s="59" t="s">
        <v>55</v>
      </c>
      <c r="D19" s="58">
        <f>B19</f>
        <v>-86</v>
      </c>
      <c r="E19" s="59" t="s">
        <v>55</v>
      </c>
      <c r="F19" s="58">
        <f>-ROUNDUP('[1]PL Actual YE Jun06'!$AZ21/1000,0)</f>
        <v>-89</v>
      </c>
      <c r="G19" s="59">
        <v>-411</v>
      </c>
      <c r="H19" s="58">
        <f>F19+D19</f>
        <v>-175</v>
      </c>
      <c r="I19" s="60">
        <v>-570</v>
      </c>
      <c r="J19" s="58">
        <f>-ROUND('[1]PL Actual YE Jun06'!$BA21/1000,0)</f>
        <v>39</v>
      </c>
      <c r="K19" s="59">
        <v>-494</v>
      </c>
      <c r="L19" s="58">
        <f>J19+H19</f>
        <v>-136</v>
      </c>
      <c r="M19" s="60">
        <f>K19+I19</f>
        <v>-1064</v>
      </c>
      <c r="N19" s="61">
        <f>-ROUND('[1]PL Actual YE Jun06'!$BB21/1000,0)</f>
        <v>-167</v>
      </c>
      <c r="O19" s="68">
        <v>-150</v>
      </c>
      <c r="P19" s="61">
        <f>N19+L19</f>
        <v>-303</v>
      </c>
      <c r="Q19" s="62">
        <f>O19+M19</f>
        <v>-1214</v>
      </c>
    </row>
    <row r="20" spans="1:28" s="21" customFormat="1" ht="21.75" customHeight="1">
      <c r="A20" s="14" t="s">
        <v>61</v>
      </c>
      <c r="B20" s="63">
        <f>B22-B21</f>
        <v>3341</v>
      </c>
      <c r="C20" s="64">
        <f>SUM(C17:C19)</f>
        <v>0</v>
      </c>
      <c r="D20" s="63">
        <f>SUM(D17:D19)</f>
        <v>3341</v>
      </c>
      <c r="E20" s="64">
        <f>SUM(E17:E19)</f>
        <v>0</v>
      </c>
      <c r="F20" s="63">
        <f>F22-F21</f>
        <v>3403</v>
      </c>
      <c r="G20" s="65">
        <f>SUM(G17:G19)</f>
        <v>411</v>
      </c>
      <c r="H20" s="63">
        <f>SUM(H17:H19)</f>
        <v>6744</v>
      </c>
      <c r="I20" s="65">
        <f>SUM(I17:I19)</f>
        <v>2094</v>
      </c>
      <c r="J20" s="63">
        <f>J22-J21</f>
        <v>4141</v>
      </c>
      <c r="K20" s="65">
        <f>SUM(K17:K19)</f>
        <v>2059</v>
      </c>
      <c r="L20" s="63">
        <f>SUM(L17:L19)</f>
        <v>10885</v>
      </c>
      <c r="M20" s="65">
        <f>SUM(M17:M19)</f>
        <v>4153</v>
      </c>
      <c r="N20" s="66">
        <f>N22-N21</f>
        <v>4351</v>
      </c>
      <c r="O20" s="67">
        <f>SUM(O17:O19)</f>
        <v>3726</v>
      </c>
      <c r="P20" s="66">
        <f>SUM(P17:P19)</f>
        <v>15236</v>
      </c>
      <c r="Q20" s="67">
        <f>SUM(Q17:Q19)</f>
        <v>7879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17" ht="21.75" customHeight="1">
      <c r="A21" s="16" t="s">
        <v>62</v>
      </c>
      <c r="B21" s="58">
        <f>-ROUND('[1]PL Actual YE Jun06'!$AY29/1000,0)</f>
        <v>-465</v>
      </c>
      <c r="C21" s="59" t="s">
        <v>55</v>
      </c>
      <c r="D21" s="58">
        <f>B21</f>
        <v>-465</v>
      </c>
      <c r="E21" s="59" t="s">
        <v>55</v>
      </c>
      <c r="F21" s="58">
        <f>-ROUND('[1]PL Actual YE Jun06'!$AZ29/1000,0)</f>
        <v>-318</v>
      </c>
      <c r="G21" s="59">
        <v>-164</v>
      </c>
      <c r="H21" s="58">
        <f>F21+D21</f>
        <v>-783</v>
      </c>
      <c r="I21" s="60">
        <v>-164</v>
      </c>
      <c r="J21" s="58">
        <f>-ROUND('[1]PL Actual YE Jun06'!$BA29/1000,0)</f>
        <v>-915</v>
      </c>
      <c r="K21" s="59">
        <f>-ROUND('[1]PL Actual YE Jun05'!AS29/1000,0)</f>
        <v>0</v>
      </c>
      <c r="L21" s="58">
        <f>J21+H21</f>
        <v>-1698</v>
      </c>
      <c r="M21" s="60">
        <f>K21+I21</f>
        <v>-164</v>
      </c>
      <c r="N21" s="61">
        <f>-ROUND('[1]PL Actual YE Jun06'!$BB29/1000,0)</f>
        <v>-1200</v>
      </c>
      <c r="O21" s="68">
        <v>-546</v>
      </c>
      <c r="P21" s="61">
        <f>N21+L21</f>
        <v>-2898</v>
      </c>
      <c r="Q21" s="62">
        <f>O21+M21</f>
        <v>-710</v>
      </c>
    </row>
    <row r="22" spans="1:28" s="21" customFormat="1" ht="21.75" customHeight="1">
      <c r="A22" s="14" t="s">
        <v>63</v>
      </c>
      <c r="B22" s="69">
        <f>ROUND('[1]PL Actual YE Jun06'!$AY31/1000,0)</f>
        <v>2876</v>
      </c>
      <c r="C22" s="64">
        <f>SUM(C20:C21)</f>
        <v>0</v>
      </c>
      <c r="D22" s="63">
        <f>SUM(D20:D21)</f>
        <v>2876</v>
      </c>
      <c r="E22" s="64">
        <f>SUM(E20:E21)</f>
        <v>0</v>
      </c>
      <c r="F22" s="69">
        <f>ROUNDDOWN('[1]PL Actual YE Jun06'!$AZ31/1000,0)</f>
        <v>3085</v>
      </c>
      <c r="G22" s="65">
        <f>SUM(G20:G21)</f>
        <v>247</v>
      </c>
      <c r="H22" s="63">
        <f>SUM(H20:H21)</f>
        <v>5961</v>
      </c>
      <c r="I22" s="65">
        <f>SUM(I20:I21)</f>
        <v>1930</v>
      </c>
      <c r="J22" s="69">
        <f>ROUND('[1]PL Actual YE Jun06'!$BA31/1000,0)</f>
        <v>3226</v>
      </c>
      <c r="K22" s="65">
        <f>SUM(K20:K21)</f>
        <v>2059</v>
      </c>
      <c r="L22" s="63">
        <f>SUM(L20:L21)</f>
        <v>9187</v>
      </c>
      <c r="M22" s="65">
        <f>SUM(M20:M21)</f>
        <v>3989</v>
      </c>
      <c r="N22" s="70">
        <f>ROUND('[1]PL Actual YE Jun06'!$BB31/1000,0)</f>
        <v>3151</v>
      </c>
      <c r="O22" s="67">
        <f>SUM(O20:O21)</f>
        <v>3180</v>
      </c>
      <c r="P22" s="66">
        <f>SUM(P20:P21)</f>
        <v>12338</v>
      </c>
      <c r="Q22" s="67">
        <f>SUM(Q20:Q21)</f>
        <v>7169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17" ht="21.75" customHeight="1">
      <c r="A23" s="16" t="s">
        <v>64</v>
      </c>
      <c r="B23" s="58">
        <v>0</v>
      </c>
      <c r="C23" s="59" t="s">
        <v>55</v>
      </c>
      <c r="D23" s="58">
        <f>B23</f>
        <v>0</v>
      </c>
      <c r="E23" s="59" t="s">
        <v>55</v>
      </c>
      <c r="F23" s="58">
        <v>0</v>
      </c>
      <c r="G23" s="60">
        <v>0</v>
      </c>
      <c r="H23" s="58">
        <f>F23+D23</f>
        <v>0</v>
      </c>
      <c r="I23" s="60">
        <v>0</v>
      </c>
      <c r="J23" s="58">
        <v>0</v>
      </c>
      <c r="K23" s="60">
        <v>0</v>
      </c>
      <c r="L23" s="58">
        <f>J23+H23</f>
        <v>0</v>
      </c>
      <c r="M23" s="60">
        <f>K23+I23</f>
        <v>0</v>
      </c>
      <c r="N23" s="61">
        <v>0</v>
      </c>
      <c r="O23" s="62">
        <v>0</v>
      </c>
      <c r="P23" s="61">
        <f>N23+L23</f>
        <v>0</v>
      </c>
      <c r="Q23" s="62">
        <f>O23+M23</f>
        <v>0</v>
      </c>
    </row>
    <row r="24" spans="1:28" s="21" customFormat="1" ht="21.75" customHeight="1" thickBot="1">
      <c r="A24" s="14" t="s">
        <v>65</v>
      </c>
      <c r="B24" s="71">
        <f>B22+B23</f>
        <v>2876</v>
      </c>
      <c r="C24" s="72">
        <f>SUM(C22:C23)</f>
        <v>0</v>
      </c>
      <c r="D24" s="71">
        <f>SUM(D22:D23)</f>
        <v>2876</v>
      </c>
      <c r="E24" s="72">
        <f>SUM(E22:E23)</f>
        <v>0</v>
      </c>
      <c r="F24" s="71">
        <f>F22+F23</f>
        <v>3085</v>
      </c>
      <c r="G24" s="73">
        <f>SUM(G22:G23)</f>
        <v>247</v>
      </c>
      <c r="H24" s="71">
        <f>SUM(H22:H23)</f>
        <v>5961</v>
      </c>
      <c r="I24" s="73">
        <f>SUM(I22:I23)</f>
        <v>1930</v>
      </c>
      <c r="J24" s="71">
        <f>J22+J23</f>
        <v>3226</v>
      </c>
      <c r="K24" s="73">
        <f>SUM(K22:K23)</f>
        <v>2059</v>
      </c>
      <c r="L24" s="71">
        <f>SUM(L22:L23)</f>
        <v>9187</v>
      </c>
      <c r="M24" s="73">
        <f>SUM(M22:M23)</f>
        <v>3989</v>
      </c>
      <c r="N24" s="74">
        <f>N22+N23</f>
        <v>3151</v>
      </c>
      <c r="O24" s="75">
        <f>SUM(O22:O23)</f>
        <v>3180</v>
      </c>
      <c r="P24" s="74">
        <f>SUM(P22:P23)</f>
        <v>12338</v>
      </c>
      <c r="Q24" s="75">
        <f>SUM(Q22:Q23)</f>
        <v>7169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s="82" customFormat="1" ht="15.75" hidden="1" outlineLevel="1" thickTop="1">
      <c r="A25" s="76"/>
      <c r="B25" s="77">
        <f>B24-'[1]BOD_P&amp;L-Qtr rpt'!B26</f>
        <v>0.45676000000003114</v>
      </c>
      <c r="C25" s="78"/>
      <c r="D25" s="77">
        <f>D24-'[1]BOD_P&amp;L-Qtr rpt'!S26</f>
        <v>0.45676000000003114</v>
      </c>
      <c r="E25" s="79"/>
      <c r="F25" s="77">
        <f>F24-'[1]BOD_P&amp;L-Qtr rpt'!C26</f>
        <v>-0.5545499999998356</v>
      </c>
      <c r="G25" s="78"/>
      <c r="H25" s="77">
        <f>H24-'[1]BOD_P&amp;L-Qtr rpt'!T26</f>
        <v>-0.09778999999980442</v>
      </c>
      <c r="I25" s="79"/>
      <c r="J25" s="77">
        <f>J24-'[1]BOD_P&amp;L-Qtr rpt'!D26</f>
        <v>0.16975000000002183</v>
      </c>
      <c r="K25" s="78"/>
      <c r="L25" s="77">
        <f>L24-'[1]BOD_P&amp;L-Qtr rpt'!U26</f>
        <v>0.0719600000011269</v>
      </c>
      <c r="M25" s="79"/>
      <c r="N25" s="77">
        <f>N24-'[1]BOD_P&amp;L-Qtr rpt'!E26</f>
        <v>0</v>
      </c>
      <c r="O25" s="78"/>
      <c r="P25" s="80">
        <f>P24-'[1]BOD_P&amp;L-Qtr rpt'!V26</f>
        <v>0.0719600000011269</v>
      </c>
      <c r="Q25" s="79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82" customFormat="1" ht="15.75" collapsed="1" thickTop="1">
      <c r="A26" s="76"/>
      <c r="B26" s="77"/>
      <c r="C26" s="78"/>
      <c r="D26" s="77"/>
      <c r="E26" s="79"/>
      <c r="F26" s="77"/>
      <c r="G26" s="78"/>
      <c r="H26" s="77"/>
      <c r="I26" s="79"/>
      <c r="J26" s="77"/>
      <c r="K26" s="78"/>
      <c r="L26" s="77"/>
      <c r="M26" s="79"/>
      <c r="N26" s="77"/>
      <c r="O26" s="78"/>
      <c r="P26" s="80"/>
      <c r="Q26" s="79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s="21" customFormat="1" ht="14.25" customHeight="1">
      <c r="A27" s="14" t="s">
        <v>66</v>
      </c>
      <c r="B27" s="50"/>
      <c r="C27" s="51"/>
      <c r="D27" s="83"/>
      <c r="E27" s="53"/>
      <c r="F27" s="50"/>
      <c r="G27" s="51"/>
      <c r="H27" s="83"/>
      <c r="I27" s="53"/>
      <c r="J27" s="50"/>
      <c r="K27" s="51"/>
      <c r="L27" s="83"/>
      <c r="M27" s="53"/>
      <c r="N27" s="54"/>
      <c r="O27" s="57"/>
      <c r="P27" s="84"/>
      <c r="Q27" s="56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17" ht="15">
      <c r="A28" s="85" t="s">
        <v>67</v>
      </c>
      <c r="B28" s="86" t="e">
        <f>#REF!</f>
        <v>#REF!</v>
      </c>
      <c r="C28" s="87" t="s">
        <v>55</v>
      </c>
      <c r="D28" s="86" t="e">
        <f>#REF!</f>
        <v>#REF!</v>
      </c>
      <c r="E28" s="87" t="s">
        <v>55</v>
      </c>
      <c r="F28" s="88" t="e">
        <f>#REF!</f>
        <v>#REF!</v>
      </c>
      <c r="G28" s="87">
        <v>0.12</v>
      </c>
      <c r="H28" s="88" t="e">
        <f>#REF!</f>
        <v>#REF!</v>
      </c>
      <c r="I28" s="87">
        <v>0.93</v>
      </c>
      <c r="J28" s="89">
        <v>0.7072328036760321</v>
      </c>
      <c r="K28" s="90">
        <v>0.6175023992322457</v>
      </c>
      <c r="L28" s="89">
        <v>2.0138377354519625</v>
      </c>
      <c r="M28" s="90">
        <v>1.196317178502879</v>
      </c>
      <c r="N28" s="91">
        <f>Notes_B!C176</f>
        <v>0.6907966852282195</v>
      </c>
      <c r="O28" s="92">
        <f>Notes_B!D176</f>
        <v>0.8776019102799417</v>
      </c>
      <c r="P28" s="91">
        <f>Notes_B!E176</f>
        <v>2.7048713114394705</v>
      </c>
      <c r="Q28" s="92">
        <f>Notes_B!F176</f>
        <v>1.9784679543386485</v>
      </c>
    </row>
    <row r="29" spans="1:17" ht="15">
      <c r="A29" s="85"/>
      <c r="B29" s="50"/>
      <c r="C29" s="51"/>
      <c r="D29" s="50"/>
      <c r="E29" s="51"/>
      <c r="F29" s="50"/>
      <c r="G29" s="51"/>
      <c r="H29" s="50"/>
      <c r="I29" s="51"/>
      <c r="J29" s="50"/>
      <c r="K29" s="51"/>
      <c r="L29" s="50"/>
      <c r="M29" s="51"/>
      <c r="N29" s="54"/>
      <c r="O29" s="57"/>
      <c r="P29" s="54"/>
      <c r="Q29" s="57"/>
    </row>
    <row r="30" spans="1:17" ht="15.75" thickBot="1">
      <c r="A30" s="93" t="s">
        <v>68</v>
      </c>
      <c r="B30" s="94" t="s">
        <v>55</v>
      </c>
      <c r="C30" s="95" t="s">
        <v>55</v>
      </c>
      <c r="D30" s="94" t="s">
        <v>55</v>
      </c>
      <c r="E30" s="95" t="s">
        <v>55</v>
      </c>
      <c r="F30" s="94" t="s">
        <v>55</v>
      </c>
      <c r="G30" s="95" t="s">
        <v>55</v>
      </c>
      <c r="H30" s="94" t="s">
        <v>55</v>
      </c>
      <c r="I30" s="95" t="s">
        <v>55</v>
      </c>
      <c r="J30" s="94" t="s">
        <v>55</v>
      </c>
      <c r="K30" s="95" t="s">
        <v>55</v>
      </c>
      <c r="L30" s="94" t="s">
        <v>55</v>
      </c>
      <c r="M30" s="95" t="s">
        <v>55</v>
      </c>
      <c r="N30" s="96" t="s">
        <v>55</v>
      </c>
      <c r="O30" s="97" t="s">
        <v>55</v>
      </c>
      <c r="P30" s="96" t="s">
        <v>55</v>
      </c>
      <c r="Q30" s="97" t="s">
        <v>55</v>
      </c>
    </row>
    <row r="31" spans="1:17" ht="15">
      <c r="A31" s="338"/>
      <c r="B31" s="338"/>
      <c r="C31" s="338"/>
      <c r="D31" s="338"/>
      <c r="E31" s="338"/>
      <c r="F31" s="98"/>
      <c r="G31" s="98"/>
      <c r="H31" s="98"/>
      <c r="I31" s="98"/>
      <c r="J31" s="99"/>
      <c r="K31" s="99"/>
      <c r="L31" s="99"/>
      <c r="M31" s="99"/>
      <c r="N31" s="98"/>
      <c r="O31" s="98"/>
      <c r="P31" s="98"/>
      <c r="Q31" s="98"/>
    </row>
    <row r="32" spans="1:17" ht="15">
      <c r="A32" s="28" t="s">
        <v>69</v>
      </c>
      <c r="B32" s="100"/>
      <c r="C32" s="100"/>
      <c r="D32" s="100"/>
      <c r="E32" s="100"/>
      <c r="F32" s="98"/>
      <c r="G32" s="98"/>
      <c r="H32" s="98"/>
      <c r="I32" s="98"/>
      <c r="J32" s="99"/>
      <c r="K32" s="99"/>
      <c r="L32" s="99"/>
      <c r="M32" s="99"/>
      <c r="N32" s="98"/>
      <c r="O32" s="98"/>
      <c r="P32" s="98"/>
      <c r="Q32" s="98"/>
    </row>
    <row r="33" spans="1:17" ht="15">
      <c r="A33" s="100"/>
      <c r="B33" s="100"/>
      <c r="C33" s="100"/>
      <c r="D33" s="100"/>
      <c r="E33" s="100"/>
      <c r="F33" s="98"/>
      <c r="G33" s="98"/>
      <c r="H33" s="98"/>
      <c r="I33" s="98"/>
      <c r="J33" s="99"/>
      <c r="K33" s="99"/>
      <c r="L33" s="99"/>
      <c r="M33" s="99"/>
      <c r="N33" s="98"/>
      <c r="O33" s="98"/>
      <c r="P33" s="98"/>
      <c r="Q33" s="98"/>
    </row>
    <row r="34" spans="1:17" ht="15">
      <c r="A34" s="100"/>
      <c r="B34" s="100"/>
      <c r="C34" s="100"/>
      <c r="D34" s="100"/>
      <c r="E34" s="100"/>
      <c r="F34" s="98"/>
      <c r="G34" s="98"/>
      <c r="H34" s="98"/>
      <c r="I34" s="98"/>
      <c r="J34" s="99"/>
      <c r="K34" s="99"/>
      <c r="L34" s="99"/>
      <c r="M34" s="99"/>
      <c r="N34" s="98"/>
      <c r="O34" s="98"/>
      <c r="P34" s="98"/>
      <c r="Q34" s="98"/>
    </row>
    <row r="35" spans="1:17" ht="15">
      <c r="A35" s="100"/>
      <c r="B35" s="100"/>
      <c r="C35" s="100"/>
      <c r="D35" s="100"/>
      <c r="E35" s="100"/>
      <c r="F35" s="98"/>
      <c r="G35" s="98"/>
      <c r="H35" s="98"/>
      <c r="I35" s="98"/>
      <c r="J35" s="99"/>
      <c r="K35" s="99"/>
      <c r="L35" s="99"/>
      <c r="M35" s="99"/>
      <c r="N35" s="98"/>
      <c r="O35" s="98"/>
      <c r="P35" s="98"/>
      <c r="Q35" s="98"/>
    </row>
    <row r="36" spans="1:28" s="30" customFormat="1" ht="15" customHeight="1">
      <c r="A36" s="28" t="s">
        <v>70</v>
      </c>
      <c r="B36" s="29"/>
      <c r="C36" s="29"/>
      <c r="D36" s="29"/>
      <c r="E36" s="29"/>
      <c r="F36" s="29"/>
      <c r="G36" s="29"/>
      <c r="H36" s="29"/>
      <c r="I36" s="29"/>
      <c r="J36" s="101"/>
      <c r="K36" s="101"/>
      <c r="L36" s="101"/>
      <c r="M36" s="101"/>
      <c r="N36" s="29"/>
      <c r="O36" s="29"/>
      <c r="P36" s="29"/>
      <c r="Q36" s="29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3" ht="15">
      <c r="A37" s="28" t="s">
        <v>41</v>
      </c>
      <c r="B37" s="29"/>
      <c r="C37" s="29"/>
    </row>
  </sheetData>
  <mergeCells count="28">
    <mergeCell ref="P9:Q9"/>
    <mergeCell ref="N10:O10"/>
    <mergeCell ref="P10:Q10"/>
    <mergeCell ref="N11:O11"/>
    <mergeCell ref="P11:Q11"/>
    <mergeCell ref="N9:O9"/>
    <mergeCell ref="L9:M9"/>
    <mergeCell ref="F11:G11"/>
    <mergeCell ref="H11:I11"/>
    <mergeCell ref="J9:K9"/>
    <mergeCell ref="J10:K10"/>
    <mergeCell ref="J11:K11"/>
    <mergeCell ref="F9:G9"/>
    <mergeCell ref="H9:I9"/>
    <mergeCell ref="F10:G10"/>
    <mergeCell ref="H10:I10"/>
    <mergeCell ref="A31:E31"/>
    <mergeCell ref="B10:C10"/>
    <mergeCell ref="L10:M10"/>
    <mergeCell ref="L11:M11"/>
    <mergeCell ref="A5:E5"/>
    <mergeCell ref="D10:E10"/>
    <mergeCell ref="D9:E9"/>
    <mergeCell ref="A9:A13"/>
    <mergeCell ref="B11:C11"/>
    <mergeCell ref="D11:E11"/>
    <mergeCell ref="A8:E8"/>
    <mergeCell ref="B9:C9"/>
  </mergeCells>
  <printOptions horizontalCentered="1"/>
  <pageMargins left="0.8" right="0.5" top="0.5" bottom="0.5" header="0.25" footer="0.35"/>
  <pageSetup fitToHeight="1" fitToWidth="1" horizontalDpi="600" verticalDpi="600" orientation="portrait" paperSize="9" scale="87" r:id="rId2"/>
  <headerFooter alignWithMargins="0">
    <oddFooter>&amp;L&amp;F&amp;C&amp;A - Pg &amp;P/&amp;N&amp;RDate: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13"/>
    <pageSetUpPr fitToPage="1"/>
  </sheetPr>
  <dimension ref="A1:M28"/>
  <sheetViews>
    <sheetView zoomScale="80" zoomScaleNormal="80" workbookViewId="0" topLeftCell="A1">
      <selection activeCell="E7" sqref="E7"/>
    </sheetView>
  </sheetViews>
  <sheetFormatPr defaultColWidth="9.140625" defaultRowHeight="12.75"/>
  <cols>
    <col min="1" max="1" width="3.00390625" style="2" customWidth="1"/>
    <col min="2" max="2" width="35.00390625" style="2" customWidth="1"/>
    <col min="3" max="3" width="14.28125" style="2" bestFit="1" customWidth="1"/>
    <col min="4" max="4" width="13.57421875" style="2" customWidth="1"/>
    <col min="5" max="5" width="15.7109375" style="2" customWidth="1"/>
    <col min="6" max="6" width="15.8515625" style="2" customWidth="1"/>
    <col min="7" max="7" width="13.00390625" style="2" customWidth="1"/>
    <col min="8" max="16384" width="9.140625" style="2" customWidth="1"/>
  </cols>
  <sheetData>
    <row r="1" spans="1:7" ht="15">
      <c r="A1" s="31"/>
      <c r="B1" s="31"/>
      <c r="C1" s="31"/>
      <c r="D1" s="31"/>
      <c r="E1" s="31"/>
      <c r="F1" s="31"/>
      <c r="G1" s="31"/>
    </row>
    <row r="2" spans="1:7" ht="15">
      <c r="A2" s="31"/>
      <c r="B2" s="31"/>
      <c r="C2" s="31"/>
      <c r="D2" s="31"/>
      <c r="E2" s="31"/>
      <c r="F2" s="31"/>
      <c r="G2" s="31"/>
    </row>
    <row r="3" spans="1:7" ht="15">
      <c r="A3" s="31"/>
      <c r="B3" s="31"/>
      <c r="C3" s="31"/>
      <c r="D3" s="31"/>
      <c r="E3" s="31"/>
      <c r="F3" s="31"/>
      <c r="G3" s="31"/>
    </row>
    <row r="4" spans="1:7" ht="15">
      <c r="A4" s="31"/>
      <c r="B4" s="31"/>
      <c r="C4" s="31"/>
      <c r="D4" s="31"/>
      <c r="E4" s="31"/>
      <c r="F4" s="31"/>
      <c r="G4" s="31"/>
    </row>
    <row r="5" spans="1:7" ht="20.25">
      <c r="A5" s="4" t="s">
        <v>309</v>
      </c>
      <c r="B5" s="4"/>
      <c r="C5" s="4"/>
      <c r="D5" s="4"/>
      <c r="E5" s="4"/>
      <c r="F5" s="4"/>
      <c r="G5" s="4"/>
    </row>
    <row r="6" spans="1:7" ht="20.25">
      <c r="A6" s="105" t="s">
        <v>71</v>
      </c>
      <c r="B6" s="105"/>
      <c r="C6" s="105"/>
      <c r="D6" s="105"/>
      <c r="E6" s="105"/>
      <c r="F6" s="105"/>
      <c r="G6" s="105"/>
    </row>
    <row r="7" spans="1:7" ht="20.25">
      <c r="A7" s="106" t="str">
        <f>'BS'!$A$7</f>
        <v>for the fourth financial quarter ended 30 June 2006</v>
      </c>
      <c r="B7" s="106"/>
      <c r="C7" s="106"/>
      <c r="D7" s="106"/>
      <c r="E7" s="106"/>
      <c r="F7" s="106"/>
      <c r="G7" s="106"/>
    </row>
    <row r="8" spans="1:7" ht="15.75" thickBot="1">
      <c r="A8" s="326"/>
      <c r="B8" s="326"/>
      <c r="C8" s="326"/>
      <c r="D8" s="326"/>
      <c r="E8" s="326"/>
      <c r="F8" s="326"/>
      <c r="G8" s="326"/>
    </row>
    <row r="9" spans="1:7" s="21" customFormat="1" ht="15" customHeight="1">
      <c r="A9" s="353"/>
      <c r="B9" s="354"/>
      <c r="C9" s="323" t="s">
        <v>72</v>
      </c>
      <c r="D9" s="324"/>
      <c r="E9" s="348" t="s">
        <v>73</v>
      </c>
      <c r="F9" s="345" t="s">
        <v>74</v>
      </c>
      <c r="G9" s="321" t="s">
        <v>75</v>
      </c>
    </row>
    <row r="10" spans="1:7" s="21" customFormat="1" ht="15.75">
      <c r="A10" s="355"/>
      <c r="B10" s="356"/>
      <c r="C10" s="317"/>
      <c r="D10" s="318"/>
      <c r="E10" s="349"/>
      <c r="F10" s="346"/>
      <c r="G10" s="322"/>
    </row>
    <row r="11" spans="1:7" s="21" customFormat="1" ht="16.5" thickBot="1">
      <c r="A11" s="355"/>
      <c r="B11" s="356"/>
      <c r="C11" s="319"/>
      <c r="D11" s="320"/>
      <c r="E11" s="350"/>
      <c r="F11" s="347"/>
      <c r="G11" s="322"/>
    </row>
    <row r="12" spans="1:7" s="21" customFormat="1" ht="15.75">
      <c r="A12" s="355"/>
      <c r="B12" s="357"/>
      <c r="C12" s="108" t="s">
        <v>76</v>
      </c>
      <c r="D12" s="109" t="s">
        <v>77</v>
      </c>
      <c r="E12" s="109" t="s">
        <v>78</v>
      </c>
      <c r="F12" s="110" t="s">
        <v>79</v>
      </c>
      <c r="G12" s="111"/>
    </row>
    <row r="13" spans="1:7" s="21" customFormat="1" ht="15.75">
      <c r="A13" s="355"/>
      <c r="B13" s="357"/>
      <c r="C13" s="108" t="s">
        <v>80</v>
      </c>
      <c r="D13" s="109" t="s">
        <v>81</v>
      </c>
      <c r="E13" s="109" t="s">
        <v>82</v>
      </c>
      <c r="F13" s="110" t="s">
        <v>83</v>
      </c>
      <c r="G13" s="110"/>
    </row>
    <row r="14" spans="1:7" s="21" customFormat="1" ht="16.5" thickBot="1">
      <c r="A14" s="358"/>
      <c r="B14" s="359"/>
      <c r="C14" s="112" t="s">
        <v>84</v>
      </c>
      <c r="D14" s="113" t="s">
        <v>8</v>
      </c>
      <c r="E14" s="113" t="s">
        <v>8</v>
      </c>
      <c r="F14" s="13" t="s">
        <v>8</v>
      </c>
      <c r="G14" s="13" t="s">
        <v>8</v>
      </c>
    </row>
    <row r="15" spans="1:7" s="21" customFormat="1" ht="15.75">
      <c r="A15" s="351" t="s">
        <v>85</v>
      </c>
      <c r="B15" s="352"/>
      <c r="C15" s="114">
        <v>285090</v>
      </c>
      <c r="D15" s="115">
        <v>28509</v>
      </c>
      <c r="E15" s="115">
        <v>21807</v>
      </c>
      <c r="F15" s="116">
        <v>13446</v>
      </c>
      <c r="G15" s="116">
        <f>D15+E15+F15</f>
        <v>63762</v>
      </c>
    </row>
    <row r="16" spans="1:7" ht="15">
      <c r="A16" s="16"/>
      <c r="B16" s="117"/>
      <c r="C16" s="118"/>
      <c r="D16" s="119"/>
      <c r="E16" s="119"/>
      <c r="F16" s="120"/>
      <c r="G16" s="120"/>
    </row>
    <row r="17" spans="1:7" ht="15">
      <c r="A17" s="16"/>
      <c r="B17" s="117" t="s">
        <v>65</v>
      </c>
      <c r="C17" s="118"/>
      <c r="D17" s="119"/>
      <c r="E17" s="119"/>
      <c r="F17" s="120">
        <f>'IS'!P24</f>
        <v>12338</v>
      </c>
      <c r="G17" s="120">
        <f>D17+E17+F17</f>
        <v>12338</v>
      </c>
    </row>
    <row r="18" spans="1:7" ht="30">
      <c r="A18" s="16"/>
      <c r="B18" s="121" t="s">
        <v>86</v>
      </c>
      <c r="C18" s="118">
        <f>C20-C15</f>
        <v>171050</v>
      </c>
      <c r="D18" s="119">
        <f>D20-D15</f>
        <v>17105</v>
      </c>
      <c r="E18" s="119">
        <f>E20-E15</f>
        <v>-17105</v>
      </c>
      <c r="F18" s="120"/>
      <c r="G18" s="120"/>
    </row>
    <row r="19" spans="1:7" ht="15.75">
      <c r="A19" s="14" t="s">
        <v>87</v>
      </c>
      <c r="B19" s="122" t="str">
        <f>'[1]Caro TB'!A7</f>
        <v>30 June 2006</v>
      </c>
      <c r="C19" s="123"/>
      <c r="D19" s="124"/>
      <c r="E19" s="124"/>
      <c r="F19" s="125"/>
      <c r="G19" s="125"/>
    </row>
    <row r="20" spans="1:7" s="21" customFormat="1" ht="16.5" thickBot="1">
      <c r="A20" s="315" t="s">
        <v>88</v>
      </c>
      <c r="B20" s="316"/>
      <c r="C20" s="128">
        <f>D20*10</f>
        <v>456140</v>
      </c>
      <c r="D20" s="129">
        <f>'BS'!B50</f>
        <v>45614</v>
      </c>
      <c r="E20" s="129">
        <f>'BS'!B51</f>
        <v>4702</v>
      </c>
      <c r="F20" s="130">
        <f>SUM(F15:F18)</f>
        <v>25784</v>
      </c>
      <c r="G20" s="130">
        <f>SUM(G15:G18)</f>
        <v>76100</v>
      </c>
    </row>
    <row r="21" spans="1:7" s="21" customFormat="1" ht="16.5" hidden="1" thickTop="1">
      <c r="A21" s="126"/>
      <c r="B21" s="127"/>
      <c r="C21" s="114"/>
      <c r="D21" s="115"/>
      <c r="E21" s="115"/>
      <c r="F21" s="131">
        <f>F20-'BS'!B52</f>
        <v>0.017329999998764833</v>
      </c>
      <c r="G21" s="116"/>
    </row>
    <row r="22" spans="1:7" s="21" customFormat="1" ht="16.5" thickTop="1">
      <c r="A22" s="126"/>
      <c r="B22" s="132"/>
      <c r="C22" s="114"/>
      <c r="D22" s="115"/>
      <c r="E22" s="115"/>
      <c r="F22" s="131"/>
      <c r="G22" s="116"/>
    </row>
    <row r="23" spans="1:7" s="139" customFormat="1" ht="16.5" customHeight="1" thickBot="1">
      <c r="A23" s="133"/>
      <c r="B23" s="134"/>
      <c r="C23" s="135"/>
      <c r="D23" s="136"/>
      <c r="E23" s="137"/>
      <c r="F23" s="137"/>
      <c r="G23" s="138"/>
    </row>
    <row r="24" spans="1:7" s="21" customFormat="1" ht="15.75">
      <c r="A24" s="325"/>
      <c r="B24" s="325"/>
      <c r="C24" s="325"/>
      <c r="D24" s="325"/>
      <c r="E24" s="325"/>
      <c r="F24" s="325"/>
      <c r="G24" s="325"/>
    </row>
    <row r="25" spans="1:13" ht="15" customHeight="1">
      <c r="A25" s="28" t="s">
        <v>89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8" t="s">
        <v>41</v>
      </c>
      <c r="B26" s="29"/>
      <c r="C26" s="29"/>
      <c r="D26" s="103"/>
      <c r="E26" s="103"/>
      <c r="F26" s="104"/>
      <c r="G26" s="104"/>
      <c r="H26" s="104"/>
      <c r="I26" s="104"/>
      <c r="J26" s="103"/>
      <c r="K26" s="103"/>
      <c r="L26" s="103"/>
      <c r="M26" s="103"/>
    </row>
    <row r="28" ht="15">
      <c r="A28" s="140"/>
    </row>
  </sheetData>
  <mergeCells count="9">
    <mergeCell ref="A20:B20"/>
    <mergeCell ref="A15:B15"/>
    <mergeCell ref="A24:G24"/>
    <mergeCell ref="A9:B14"/>
    <mergeCell ref="A8:G8"/>
    <mergeCell ref="F9:F11"/>
    <mergeCell ref="E9:E11"/>
    <mergeCell ref="G9:G11"/>
    <mergeCell ref="C9:D11"/>
  </mergeCells>
  <printOptions horizontalCentered="1"/>
  <pageMargins left="0.75" right="0.5" top="0.75" bottom="0.5" header="0.25" footer="0.25"/>
  <pageSetup fitToHeight="1" fitToWidth="1" horizontalDpi="600" verticalDpi="600" orientation="portrait" paperSize="9" scale="82" r:id="rId2"/>
  <headerFooter alignWithMargins="0">
    <oddFooter>&amp;L&amp;F&amp;C&amp;A - Pg &amp;P/&amp;N&amp;RDate: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13"/>
    <pageSetUpPr fitToPage="1"/>
  </sheetPr>
  <dimension ref="A1:F48"/>
  <sheetViews>
    <sheetView zoomScale="80" zoomScaleNormal="80" workbookViewId="0" topLeftCell="A1">
      <selection activeCell="E7" sqref="E7"/>
    </sheetView>
  </sheetViews>
  <sheetFormatPr defaultColWidth="9.140625" defaultRowHeight="12.75" outlineLevelRow="1"/>
  <cols>
    <col min="1" max="1" width="62.140625" style="2" customWidth="1"/>
    <col min="2" max="2" width="9.00390625" style="2" customWidth="1"/>
    <col min="3" max="3" width="12.8515625" style="2" customWidth="1"/>
    <col min="4" max="4" width="12.421875" style="2" customWidth="1"/>
    <col min="5" max="16384" width="9.140625" style="2" customWidth="1"/>
  </cols>
  <sheetData>
    <row r="1" spans="1:4" ht="15">
      <c r="A1" s="31"/>
      <c r="B1" s="31"/>
      <c r="C1" s="31"/>
      <c r="D1" s="31"/>
    </row>
    <row r="2" spans="1:4" ht="15">
      <c r="A2" s="31"/>
      <c r="B2" s="31"/>
      <c r="C2" s="31"/>
      <c r="D2" s="31"/>
    </row>
    <row r="3" spans="1:4" ht="15">
      <c r="A3" s="31"/>
      <c r="B3" s="31"/>
      <c r="C3" s="31"/>
      <c r="D3" s="31"/>
    </row>
    <row r="4" spans="1:4" ht="15">
      <c r="A4" s="31"/>
      <c r="B4" s="31"/>
      <c r="C4" s="31"/>
      <c r="D4" s="31"/>
    </row>
    <row r="5" spans="1:6" ht="20.25">
      <c r="A5" s="4" t="s">
        <v>309</v>
      </c>
      <c r="B5" s="4"/>
      <c r="C5" s="4"/>
      <c r="D5" s="4"/>
      <c r="E5" s="4"/>
      <c r="F5" s="4"/>
    </row>
    <row r="6" spans="1:5" ht="20.25">
      <c r="A6" s="5" t="s">
        <v>90</v>
      </c>
      <c r="B6" s="5"/>
      <c r="C6" s="5"/>
      <c r="D6" s="5"/>
      <c r="E6" s="141"/>
    </row>
    <row r="7" spans="1:4" ht="20.25">
      <c r="A7" s="4" t="str">
        <f>'BS'!$A$7</f>
        <v>for the fourth financial quarter ended 30 June 2006</v>
      </c>
      <c r="B7" s="4"/>
      <c r="C7" s="4"/>
      <c r="D7" s="4"/>
    </row>
    <row r="8" spans="1:4" ht="16.5" thickBot="1">
      <c r="A8" s="363"/>
      <c r="B8" s="363"/>
      <c r="C8" s="363"/>
      <c r="D8" s="363"/>
    </row>
    <row r="9" spans="1:5" ht="15.75" customHeight="1">
      <c r="A9" s="360"/>
      <c r="B9" s="370" t="s">
        <v>91</v>
      </c>
      <c r="C9" s="371"/>
      <c r="D9" s="372"/>
      <c r="E9" s="117"/>
    </row>
    <row r="10" spans="1:5" ht="15.75" customHeight="1">
      <c r="A10" s="361"/>
      <c r="B10" s="367" t="str">
        <f>'IS'!P10</f>
        <v>12 months ended</v>
      </c>
      <c r="C10" s="368"/>
      <c r="D10" s="369"/>
      <c r="E10" s="117"/>
    </row>
    <row r="11" spans="1:5" ht="15.75" thickBot="1">
      <c r="A11" s="361"/>
      <c r="B11" s="364" t="str">
        <f>'IS'!N11</f>
        <v>30 June</v>
      </c>
      <c r="C11" s="365"/>
      <c r="D11" s="366"/>
      <c r="E11" s="117"/>
    </row>
    <row r="12" spans="1:4" ht="15.75">
      <c r="A12" s="361"/>
      <c r="B12" s="143"/>
      <c r="C12" s="144" t="s">
        <v>92</v>
      </c>
      <c r="D12" s="144" t="s">
        <v>53</v>
      </c>
    </row>
    <row r="13" spans="1:4" ht="16.5" thickBot="1">
      <c r="A13" s="362"/>
      <c r="B13" s="45" t="s">
        <v>93</v>
      </c>
      <c r="C13" s="13" t="s">
        <v>8</v>
      </c>
      <c r="D13" s="13" t="s">
        <v>8</v>
      </c>
    </row>
    <row r="14" spans="1:4" ht="15">
      <c r="A14" s="16" t="s">
        <v>94</v>
      </c>
      <c r="B14" s="8"/>
      <c r="C14" s="145">
        <f>ROUND('[1]Grp-CF'!M39/1000,0)</f>
        <v>19528</v>
      </c>
      <c r="D14" s="146">
        <v>-369</v>
      </c>
    </row>
    <row r="15" spans="1:4" ht="15">
      <c r="A15" s="16"/>
      <c r="B15" s="8"/>
      <c r="C15" s="147"/>
      <c r="D15" s="147"/>
    </row>
    <row r="16" spans="1:4" ht="15">
      <c r="A16" s="16" t="s">
        <v>95</v>
      </c>
      <c r="B16" s="8"/>
      <c r="C16" s="147">
        <f>ROUND('[1]Grp-CF'!M53/1000,0)</f>
        <v>-59870</v>
      </c>
      <c r="D16" s="148">
        <v>-10632</v>
      </c>
    </row>
    <row r="17" spans="1:4" ht="15">
      <c r="A17" s="16"/>
      <c r="B17" s="8"/>
      <c r="C17" s="147"/>
      <c r="D17" s="147"/>
    </row>
    <row r="18" spans="1:4" ht="15">
      <c r="A18" s="16" t="s">
        <v>96</v>
      </c>
      <c r="B18" s="8"/>
      <c r="C18" s="147">
        <f>ROUNDDOWN('[1]Grp-CF'!M68/1000,0)+1</f>
        <v>42110</v>
      </c>
      <c r="D18" s="148">
        <v>10373</v>
      </c>
    </row>
    <row r="19" spans="1:4" ht="15">
      <c r="A19" s="16"/>
      <c r="B19" s="8"/>
      <c r="C19" s="149"/>
      <c r="D19" s="149"/>
    </row>
    <row r="20" spans="1:4" ht="15">
      <c r="A20" s="16" t="s">
        <v>97</v>
      </c>
      <c r="B20" s="8"/>
      <c r="C20" s="147">
        <f>C14+C16+C18</f>
        <v>1768</v>
      </c>
      <c r="D20" s="147">
        <f>D14+D16+D18</f>
        <v>-628</v>
      </c>
    </row>
    <row r="21" spans="1:4" ht="15">
      <c r="A21" s="16"/>
      <c r="B21" s="8"/>
      <c r="C21" s="147"/>
      <c r="D21" s="147"/>
    </row>
    <row r="22" spans="1:4" ht="15">
      <c r="A22" s="16" t="s">
        <v>98</v>
      </c>
      <c r="B22" s="8"/>
      <c r="C22" s="147">
        <f>ROUND('[1]Grp-CF'!M73/1000,0)</f>
        <v>-588</v>
      </c>
      <c r="D22" s="148">
        <v>40</v>
      </c>
    </row>
    <row r="23" spans="1:4" ht="15">
      <c r="A23" s="16"/>
      <c r="B23" s="8"/>
      <c r="C23" s="147"/>
      <c r="D23" s="147"/>
    </row>
    <row r="24" spans="1:4" ht="15.75" thickBot="1">
      <c r="A24" s="16" t="s">
        <v>99</v>
      </c>
      <c r="B24" s="8" t="s">
        <v>100</v>
      </c>
      <c r="C24" s="150">
        <f>C20+C22</f>
        <v>1180</v>
      </c>
      <c r="D24" s="150">
        <f>D20+D22</f>
        <v>-588</v>
      </c>
    </row>
    <row r="25" spans="1:4" ht="15.75" hidden="1" outlineLevel="1" thickTop="1">
      <c r="A25" s="16"/>
      <c r="B25" s="8"/>
      <c r="C25" s="151">
        <f>C24-'BS'!B25+'BS'!B33</f>
        <v>0</v>
      </c>
      <c r="D25" s="147"/>
    </row>
    <row r="26" spans="1:4" s="82" customFormat="1" ht="17.25" collapsed="1" thickBot="1" thickTop="1">
      <c r="A26" s="152"/>
      <c r="B26" s="153"/>
      <c r="C26" s="154"/>
      <c r="D26" s="154"/>
    </row>
    <row r="27" spans="1:4" ht="15.75">
      <c r="A27" s="122"/>
      <c r="B27" s="107"/>
      <c r="C27" s="155"/>
      <c r="D27" s="155"/>
    </row>
    <row r="28" spans="1:4" ht="15.75">
      <c r="A28" s="122" t="s">
        <v>101</v>
      </c>
      <c r="B28" s="107"/>
      <c r="C28" s="155"/>
      <c r="D28" s="155"/>
    </row>
    <row r="29" spans="1:4" ht="15">
      <c r="A29" s="117" t="s">
        <v>102</v>
      </c>
      <c r="B29" s="156"/>
      <c r="C29" s="155"/>
      <c r="D29" s="155"/>
    </row>
    <row r="30" spans="1:4" ht="15.75">
      <c r="A30" s="117" t="s">
        <v>103</v>
      </c>
      <c r="B30" s="156"/>
      <c r="C30" s="157" t="s">
        <v>8</v>
      </c>
      <c r="D30" s="157" t="s">
        <v>8</v>
      </c>
    </row>
    <row r="31" spans="1:4" ht="15">
      <c r="A31" s="117" t="s">
        <v>104</v>
      </c>
      <c r="B31" s="156"/>
      <c r="C31" s="158">
        <f>'BS'!B25</f>
        <v>1180</v>
      </c>
      <c r="D31" s="159">
        <v>183</v>
      </c>
    </row>
    <row r="32" spans="1:4" ht="15">
      <c r="A32" s="117" t="s">
        <v>105</v>
      </c>
      <c r="B32" s="156"/>
      <c r="C32" s="155">
        <f>-'BS'!B33</f>
        <v>0</v>
      </c>
      <c r="D32" s="160">
        <v>-771</v>
      </c>
    </row>
    <row r="33" spans="1:4" ht="15.75" thickBot="1">
      <c r="A33" s="117"/>
      <c r="B33" s="156"/>
      <c r="C33" s="161">
        <f>SUM(C31:C32)</f>
        <v>1180</v>
      </c>
      <c r="D33" s="162">
        <f>SUM(D31:D32)</f>
        <v>-588</v>
      </c>
    </row>
    <row r="34" spans="1:4" ht="15.75" thickTop="1">
      <c r="A34" s="31"/>
      <c r="B34" s="31"/>
      <c r="C34" s="31"/>
      <c r="D34" s="31"/>
    </row>
    <row r="35" spans="1:4" ht="15">
      <c r="A35" s="1"/>
      <c r="B35" s="1"/>
      <c r="C35" s="163">
        <f>+C24-C33</f>
        <v>0</v>
      </c>
      <c r="D35" s="163">
        <f>+D24-D33</f>
        <v>0</v>
      </c>
    </row>
    <row r="36" spans="1:4" ht="15">
      <c r="A36" s="1"/>
      <c r="B36" s="1"/>
      <c r="C36" s="1"/>
      <c r="D36" s="1"/>
    </row>
    <row r="37" spans="1:5" ht="15" customHeight="1">
      <c r="A37" s="28" t="s">
        <v>106</v>
      </c>
      <c r="B37" s="29"/>
      <c r="C37" s="28"/>
      <c r="D37" s="28"/>
      <c r="E37" s="28"/>
    </row>
    <row r="38" spans="1:4" ht="15">
      <c r="A38" s="28" t="s">
        <v>41</v>
      </c>
      <c r="B38" s="29"/>
      <c r="C38" s="164"/>
      <c r="D38" s="164"/>
    </row>
    <row r="39" spans="1:4" ht="15">
      <c r="A39" s="28"/>
      <c r="C39" s="164"/>
      <c r="D39" s="164"/>
    </row>
    <row r="40" spans="3:4" ht="15">
      <c r="C40" s="164"/>
      <c r="D40" s="164"/>
    </row>
    <row r="41" spans="3:4" ht="15">
      <c r="C41" s="164"/>
      <c r="D41" s="164"/>
    </row>
    <row r="42" spans="3:4" ht="15">
      <c r="C42" s="164"/>
      <c r="D42" s="164"/>
    </row>
    <row r="43" spans="3:4" ht="15">
      <c r="C43" s="164"/>
      <c r="D43" s="164"/>
    </row>
    <row r="44" spans="3:4" ht="15">
      <c r="C44" s="164"/>
      <c r="D44" s="164"/>
    </row>
    <row r="45" spans="3:4" ht="15">
      <c r="C45" s="164"/>
      <c r="D45" s="164"/>
    </row>
    <row r="46" spans="3:4" ht="15">
      <c r="C46" s="164"/>
      <c r="D46" s="164"/>
    </row>
    <row r="47" spans="3:4" ht="15">
      <c r="C47" s="164"/>
      <c r="D47" s="164"/>
    </row>
    <row r="48" spans="3:4" ht="15">
      <c r="C48" s="164"/>
      <c r="D48" s="164"/>
    </row>
  </sheetData>
  <mergeCells count="5">
    <mergeCell ref="A9:A13"/>
    <mergeCell ref="A8:D8"/>
    <mergeCell ref="B11:D11"/>
    <mergeCell ref="B10:D10"/>
    <mergeCell ref="B9:D9"/>
  </mergeCells>
  <printOptions horizontalCentered="1"/>
  <pageMargins left="0.75" right="0.5" top="0.75" bottom="0.5" header="0.25" footer="0.25"/>
  <pageSetup fitToHeight="1" fitToWidth="1" horizontalDpi="600" verticalDpi="600" orientation="portrait" paperSize="9" scale="94" r:id="rId2"/>
  <headerFooter alignWithMargins="0">
    <oddFooter>&amp;L&amp;F&amp;C&amp;A - Pg &amp;P/&amp;N&amp;RDate: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>
    <tabColor indexed="13"/>
  </sheetPr>
  <dimension ref="A1:K327"/>
  <sheetViews>
    <sheetView zoomScale="80" zoomScaleNormal="80" workbookViewId="0" topLeftCell="A1">
      <selection activeCell="B75" sqref="B75"/>
    </sheetView>
  </sheetViews>
  <sheetFormatPr defaultColWidth="9.140625" defaultRowHeight="12.75"/>
  <cols>
    <col min="1" max="1" width="5.421875" style="170" customWidth="1"/>
    <col min="2" max="2" width="55.421875" style="166" customWidth="1"/>
    <col min="3" max="3" width="15.28125" style="166" customWidth="1"/>
    <col min="4" max="4" width="14.7109375" style="166" customWidth="1"/>
    <col min="5" max="5" width="12.8515625" style="166" customWidth="1"/>
    <col min="6" max="6" width="12.28125" style="166" customWidth="1"/>
    <col min="7" max="7" width="12.140625" style="166" customWidth="1"/>
    <col min="8" max="8" width="13.28125" style="166" customWidth="1"/>
    <col min="9" max="9" width="15.421875" style="166" bestFit="1" customWidth="1"/>
    <col min="10" max="12" width="15.7109375" style="166" bestFit="1" customWidth="1"/>
    <col min="13" max="16384" width="9.140625" style="166" customWidth="1"/>
  </cols>
  <sheetData>
    <row r="1" spans="1:6" ht="15">
      <c r="A1" s="165"/>
      <c r="B1" s="165"/>
      <c r="C1" s="165"/>
      <c r="D1" s="165"/>
      <c r="E1" s="165"/>
      <c r="F1" s="165"/>
    </row>
    <row r="2" spans="1:6" ht="15">
      <c r="A2" s="165"/>
      <c r="B2" s="165"/>
      <c r="C2" s="165"/>
      <c r="D2" s="165"/>
      <c r="E2" s="165"/>
      <c r="F2" s="165"/>
    </row>
    <row r="3" spans="1:6" ht="15">
      <c r="A3" s="165"/>
      <c r="B3" s="165"/>
      <c r="C3" s="165"/>
      <c r="D3" s="165"/>
      <c r="E3" s="165"/>
      <c r="F3" s="165"/>
    </row>
    <row r="4" spans="1:6" ht="15.75" customHeight="1">
      <c r="A4" s="165"/>
      <c r="B4" s="165"/>
      <c r="C4" s="165"/>
      <c r="D4" s="165"/>
      <c r="E4" s="165"/>
      <c r="F4" s="165"/>
    </row>
    <row r="5" spans="1:5" ht="15.75">
      <c r="A5" s="167" t="s">
        <v>310</v>
      </c>
      <c r="C5" s="26"/>
      <c r="D5" s="26"/>
      <c r="E5" s="26"/>
    </row>
    <row r="6" spans="1:5" ht="15.75">
      <c r="A6" s="167" t="s">
        <v>107</v>
      </c>
      <c r="C6" s="26"/>
      <c r="D6" s="26"/>
      <c r="E6" s="26"/>
    </row>
    <row r="9" spans="1:6" s="169" customFormat="1" ht="15.75" customHeight="1">
      <c r="A9" s="168" t="s">
        <v>108</v>
      </c>
      <c r="B9" s="26" t="s">
        <v>109</v>
      </c>
      <c r="C9" s="26"/>
      <c r="D9" s="26"/>
      <c r="E9" s="26"/>
      <c r="F9" s="26"/>
    </row>
    <row r="10" spans="2:11" ht="15.75" customHeight="1">
      <c r="B10" s="171" t="s">
        <v>110</v>
      </c>
      <c r="C10" s="171"/>
      <c r="D10" s="171"/>
      <c r="E10" s="171"/>
      <c r="F10" s="171"/>
      <c r="G10" s="172"/>
      <c r="H10" s="172"/>
      <c r="I10" s="172"/>
      <c r="J10" s="172"/>
      <c r="K10" s="172"/>
    </row>
    <row r="11" spans="2:11" ht="15.75">
      <c r="B11" s="171" t="s">
        <v>111</v>
      </c>
      <c r="C11" s="172"/>
      <c r="D11" s="172"/>
      <c r="E11" s="172"/>
      <c r="F11" s="172"/>
      <c r="G11" s="172"/>
      <c r="H11" s="172"/>
      <c r="I11" s="172"/>
      <c r="J11" s="172"/>
      <c r="K11" s="172"/>
    </row>
    <row r="12" spans="2:11" ht="15.75">
      <c r="B12" s="172" t="s">
        <v>112</v>
      </c>
      <c r="C12" s="172"/>
      <c r="D12" s="172"/>
      <c r="E12" s="172"/>
      <c r="F12" s="172"/>
      <c r="G12" s="172"/>
      <c r="H12" s="172"/>
      <c r="I12" s="172"/>
      <c r="J12" s="172"/>
      <c r="K12" s="172"/>
    </row>
    <row r="13" spans="2:11" ht="15.75"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2:11" ht="15.75">
      <c r="B14" s="171" t="s">
        <v>113</v>
      </c>
      <c r="C14" s="171"/>
      <c r="D14" s="171"/>
      <c r="E14" s="171"/>
      <c r="F14" s="171"/>
      <c r="G14" s="172"/>
      <c r="H14" s="172"/>
      <c r="I14" s="172"/>
      <c r="J14" s="172"/>
      <c r="K14" s="172"/>
    </row>
    <row r="15" spans="2:11" ht="15.75">
      <c r="B15" s="171" t="s">
        <v>114</v>
      </c>
      <c r="C15" s="171"/>
      <c r="D15" s="171"/>
      <c r="E15" s="171"/>
      <c r="F15" s="171"/>
      <c r="G15" s="172"/>
      <c r="H15" s="172"/>
      <c r="I15" s="172"/>
      <c r="J15" s="172"/>
      <c r="K15" s="172"/>
    </row>
    <row r="16" spans="2:11" ht="15.75">
      <c r="B16" s="171"/>
      <c r="C16" s="171"/>
      <c r="D16" s="171"/>
      <c r="E16" s="171"/>
      <c r="F16" s="171"/>
      <c r="G16" s="172"/>
      <c r="H16" s="172"/>
      <c r="I16" s="172"/>
      <c r="J16" s="172"/>
      <c r="K16" s="172"/>
    </row>
    <row r="17" spans="2:11" ht="15.75">
      <c r="B17" s="171" t="s">
        <v>115</v>
      </c>
      <c r="C17" s="171"/>
      <c r="D17" s="171"/>
      <c r="E17" s="171"/>
      <c r="F17" s="171"/>
      <c r="G17" s="172"/>
      <c r="H17" s="172"/>
      <c r="I17" s="172"/>
      <c r="J17" s="172"/>
      <c r="K17" s="172"/>
    </row>
    <row r="18" spans="2:11" ht="15.75">
      <c r="B18" s="171" t="s">
        <v>116</v>
      </c>
      <c r="C18" s="171"/>
      <c r="D18" s="171"/>
      <c r="E18" s="171"/>
      <c r="F18" s="171"/>
      <c r="G18" s="172"/>
      <c r="H18" s="172"/>
      <c r="I18" s="172"/>
      <c r="J18" s="172"/>
      <c r="K18" s="172"/>
    </row>
    <row r="19" ht="15.75" customHeight="1"/>
    <row r="20" ht="15.75" customHeight="1"/>
    <row r="21" spans="1:6" s="169" customFormat="1" ht="15.75" customHeight="1">
      <c r="A21" s="173" t="s">
        <v>117</v>
      </c>
      <c r="B21" s="26" t="s">
        <v>118</v>
      </c>
      <c r="C21" s="26"/>
      <c r="D21" s="26"/>
      <c r="E21" s="26"/>
      <c r="F21" s="26"/>
    </row>
    <row r="22" spans="2:11" ht="15.75">
      <c r="B22" s="171" t="s">
        <v>119</v>
      </c>
      <c r="C22" s="171"/>
      <c r="D22" s="171"/>
      <c r="E22" s="171"/>
      <c r="F22" s="171"/>
      <c r="G22" s="172"/>
      <c r="H22" s="172"/>
      <c r="I22" s="172"/>
      <c r="J22" s="172"/>
      <c r="K22" s="172"/>
    </row>
    <row r="23" ht="15.75" customHeight="1">
      <c r="B23" s="166" t="s">
        <v>120</v>
      </c>
    </row>
    <row r="24" ht="15.75" customHeight="1"/>
    <row r="25" ht="15.75" customHeight="1"/>
    <row r="26" spans="1:6" s="169" customFormat="1" ht="15.75" customHeight="1">
      <c r="A26" s="173" t="s">
        <v>121</v>
      </c>
      <c r="B26" s="26" t="s">
        <v>122</v>
      </c>
      <c r="C26" s="26"/>
      <c r="D26" s="26"/>
      <c r="E26" s="26"/>
      <c r="F26" s="26"/>
    </row>
    <row r="27" spans="2:11" ht="15.75">
      <c r="B27" s="171" t="s">
        <v>123</v>
      </c>
      <c r="C27" s="171"/>
      <c r="D27" s="171"/>
      <c r="E27" s="171"/>
      <c r="F27" s="171"/>
      <c r="G27" s="172"/>
      <c r="H27" s="172"/>
      <c r="I27" s="172"/>
      <c r="J27" s="172"/>
      <c r="K27" s="172"/>
    </row>
    <row r="28" spans="2:11" ht="15.75">
      <c r="B28" s="171" t="s">
        <v>124</v>
      </c>
      <c r="C28" s="171"/>
      <c r="D28" s="171"/>
      <c r="E28" s="171"/>
      <c r="F28" s="171"/>
      <c r="G28" s="172"/>
      <c r="H28" s="172"/>
      <c r="I28" s="172"/>
      <c r="J28" s="172"/>
      <c r="K28" s="172"/>
    </row>
    <row r="29" spans="2:3" ht="15.75" customHeight="1">
      <c r="B29" s="3"/>
      <c r="C29" s="3"/>
    </row>
    <row r="30" ht="15.75" customHeight="1">
      <c r="B30" s="3"/>
    </row>
    <row r="31" spans="1:6" s="169" customFormat="1" ht="15.75" customHeight="1">
      <c r="A31" s="173" t="s">
        <v>125</v>
      </c>
      <c r="B31" s="26" t="s">
        <v>126</v>
      </c>
      <c r="C31" s="26"/>
      <c r="D31" s="26"/>
      <c r="E31" s="26"/>
      <c r="F31" s="26"/>
    </row>
    <row r="32" spans="2:11" ht="15.75">
      <c r="B32" s="171" t="s">
        <v>127</v>
      </c>
      <c r="C32" s="171"/>
      <c r="D32" s="171"/>
      <c r="E32" s="171"/>
      <c r="F32" s="171"/>
      <c r="G32" s="172"/>
      <c r="H32" s="172"/>
      <c r="I32" s="172"/>
      <c r="J32" s="172"/>
      <c r="K32" s="172"/>
    </row>
    <row r="33" spans="2:11" ht="15.75">
      <c r="B33" s="171" t="s">
        <v>128</v>
      </c>
      <c r="C33" s="171"/>
      <c r="D33" s="171"/>
      <c r="E33" s="171"/>
      <c r="F33" s="171"/>
      <c r="G33" s="172"/>
      <c r="H33" s="172"/>
      <c r="I33" s="172"/>
      <c r="J33" s="172"/>
      <c r="K33" s="172"/>
    </row>
    <row r="34" spans="2:3" ht="15.75" customHeight="1">
      <c r="B34" s="3"/>
      <c r="C34" s="3"/>
    </row>
    <row r="35" spans="2:3" ht="15.75" customHeight="1">
      <c r="B35" s="3"/>
      <c r="C35" s="3"/>
    </row>
    <row r="36" spans="1:6" s="169" customFormat="1" ht="15.75" customHeight="1">
      <c r="A36" s="173" t="s">
        <v>129</v>
      </c>
      <c r="B36" s="26" t="s">
        <v>130</v>
      </c>
      <c r="C36" s="26"/>
      <c r="D36" s="26"/>
      <c r="E36" s="26"/>
      <c r="F36" s="26"/>
    </row>
    <row r="37" spans="2:11" ht="15.75">
      <c r="B37" s="171" t="s">
        <v>131</v>
      </c>
      <c r="C37" s="171"/>
      <c r="D37" s="171"/>
      <c r="E37" s="171"/>
      <c r="F37" s="171"/>
      <c r="G37" s="172"/>
      <c r="H37" s="172"/>
      <c r="I37" s="172"/>
      <c r="J37" s="172"/>
      <c r="K37" s="172"/>
    </row>
    <row r="38" spans="2:11" ht="15.75">
      <c r="B38" s="171" t="s">
        <v>132</v>
      </c>
      <c r="C38" s="171"/>
      <c r="D38" s="171"/>
      <c r="E38" s="171"/>
      <c r="F38" s="171"/>
      <c r="G38" s="172"/>
      <c r="H38" s="172"/>
      <c r="I38" s="172"/>
      <c r="J38" s="172"/>
      <c r="K38" s="172"/>
    </row>
    <row r="39" spans="2:3" ht="15.75" customHeight="1">
      <c r="B39" s="3"/>
      <c r="C39" s="3"/>
    </row>
    <row r="40" spans="2:3" ht="15.75" customHeight="1">
      <c r="B40" s="3"/>
      <c r="C40" s="3"/>
    </row>
    <row r="41" spans="1:6" s="169" customFormat="1" ht="15.75" customHeight="1">
      <c r="A41" s="173" t="s">
        <v>133</v>
      </c>
      <c r="B41" s="26" t="s">
        <v>134</v>
      </c>
      <c r="C41" s="26"/>
      <c r="D41" s="26"/>
      <c r="E41" s="26"/>
      <c r="F41" s="26"/>
    </row>
    <row r="42" spans="2:11" ht="15.75">
      <c r="B42" s="171" t="s">
        <v>135</v>
      </c>
      <c r="C42" s="171"/>
      <c r="D42" s="171"/>
      <c r="E42" s="171"/>
      <c r="F42" s="171"/>
      <c r="G42" s="172"/>
      <c r="H42" s="172"/>
      <c r="I42" s="172"/>
      <c r="J42" s="172"/>
      <c r="K42" s="172"/>
    </row>
    <row r="43" spans="2:3" ht="15.75" customHeight="1">
      <c r="B43" s="174" t="s">
        <v>136</v>
      </c>
      <c r="C43" s="3"/>
    </row>
    <row r="44" spans="2:3" ht="15.75" customHeight="1">
      <c r="B44" s="3" t="s">
        <v>137</v>
      </c>
      <c r="C44" s="3"/>
    </row>
    <row r="45" spans="2:3" ht="15.75" customHeight="1">
      <c r="B45" s="3"/>
      <c r="C45" s="3"/>
    </row>
    <row r="46" spans="2:6" ht="15.75" customHeight="1">
      <c r="B46" s="3"/>
      <c r="C46" s="3"/>
      <c r="D46" s="3"/>
      <c r="E46" s="3"/>
      <c r="F46" s="3"/>
    </row>
    <row r="47" spans="1:6" s="169" customFormat="1" ht="15.75" customHeight="1">
      <c r="A47" s="173" t="s">
        <v>138</v>
      </c>
      <c r="B47" s="26" t="s">
        <v>139</v>
      </c>
      <c r="C47" s="26"/>
      <c r="D47" s="26"/>
      <c r="E47" s="26"/>
      <c r="F47" s="26"/>
    </row>
    <row r="48" spans="2:3" ht="15.75" customHeight="1">
      <c r="B48" s="3" t="s">
        <v>140</v>
      </c>
      <c r="C48" s="3"/>
    </row>
    <row r="49" spans="2:6" ht="15.75" customHeight="1">
      <c r="B49" s="3"/>
      <c r="C49" s="3"/>
      <c r="D49" s="3"/>
      <c r="E49" s="3"/>
      <c r="F49" s="3"/>
    </row>
    <row r="50" spans="2:6" ht="15.75" customHeight="1">
      <c r="B50" s="3"/>
      <c r="C50" s="3"/>
      <c r="D50" s="3"/>
      <c r="E50" s="3"/>
      <c r="F50" s="3"/>
    </row>
    <row r="51" spans="1:6" s="169" customFormat="1" ht="15.75" customHeight="1">
      <c r="A51" s="173" t="s">
        <v>141</v>
      </c>
      <c r="B51" s="26" t="s">
        <v>142</v>
      </c>
      <c r="C51" s="26"/>
      <c r="D51" s="26"/>
      <c r="E51" s="26"/>
      <c r="F51" s="26"/>
    </row>
    <row r="52" spans="2:3" ht="15.75" customHeight="1">
      <c r="B52" s="3" t="s">
        <v>143</v>
      </c>
      <c r="C52" s="3"/>
    </row>
    <row r="53" spans="2:3" ht="15.75" customHeight="1">
      <c r="B53" s="3" t="s">
        <v>144</v>
      </c>
      <c r="C53" s="3"/>
    </row>
    <row r="54" spans="2:6" ht="15.75" customHeight="1" thickBot="1">
      <c r="B54" s="3"/>
      <c r="C54" s="3"/>
      <c r="D54" s="3"/>
      <c r="E54" s="3"/>
      <c r="F54" s="3"/>
    </row>
    <row r="55" spans="1:6" ht="15.75" customHeight="1">
      <c r="A55" s="175"/>
      <c r="B55" s="377"/>
      <c r="C55" s="373" t="s">
        <v>145</v>
      </c>
      <c r="D55" s="374"/>
      <c r="E55" s="373" t="s">
        <v>146</v>
      </c>
      <c r="F55" s="374"/>
    </row>
    <row r="56" spans="1:6" ht="15.75" customHeight="1" thickBot="1">
      <c r="A56" s="175"/>
      <c r="B56" s="378"/>
      <c r="C56" s="380" t="str">
        <f>'[1]Caro TB'!A8</f>
        <v>30 June</v>
      </c>
      <c r="D56" s="376"/>
      <c r="E56" s="381" t="str">
        <f>C56</f>
        <v>30 June</v>
      </c>
      <c r="F56" s="376"/>
    </row>
    <row r="57" spans="1:6" ht="15.75" customHeight="1">
      <c r="A57" s="175"/>
      <c r="B57" s="378"/>
      <c r="C57" s="176" t="s">
        <v>92</v>
      </c>
      <c r="D57" s="177" t="s">
        <v>53</v>
      </c>
      <c r="E57" s="176" t="str">
        <f>C57</f>
        <v>2006</v>
      </c>
      <c r="F57" s="177" t="str">
        <f>D57</f>
        <v>2005</v>
      </c>
    </row>
    <row r="58" spans="1:6" ht="15.75" customHeight="1" thickBot="1">
      <c r="A58" s="175"/>
      <c r="B58" s="379"/>
      <c r="C58" s="178" t="s">
        <v>8</v>
      </c>
      <c r="D58" s="179" t="s">
        <v>8</v>
      </c>
      <c r="E58" s="178" t="s">
        <v>147</v>
      </c>
      <c r="F58" s="179" t="s">
        <v>8</v>
      </c>
    </row>
    <row r="59" spans="1:6" ht="15.75">
      <c r="A59" s="175"/>
      <c r="B59" s="180"/>
      <c r="C59" s="181"/>
      <c r="D59" s="182"/>
      <c r="E59" s="183"/>
      <c r="F59" s="184"/>
    </row>
    <row r="60" spans="1:6" ht="15.75" customHeight="1">
      <c r="A60" s="175"/>
      <c r="B60" s="185" t="s">
        <v>148</v>
      </c>
      <c r="C60" s="186"/>
      <c r="D60" s="182"/>
      <c r="E60" s="183"/>
      <c r="F60" s="184"/>
    </row>
    <row r="61" spans="1:8" ht="15.75" customHeight="1">
      <c r="A61" s="187"/>
      <c r="B61" s="188" t="s">
        <v>149</v>
      </c>
      <c r="C61" s="189">
        <f>ROUND(HLOOKUP(C$56,'[1]PL Actual YE Jun06'!AY$6:BB$366,360,FALSE)/1000,0)</f>
        <v>5047</v>
      </c>
      <c r="D61" s="190">
        <v>5482</v>
      </c>
      <c r="E61" s="191">
        <f>ROUNDDOWN(HLOOKUP(E$56,'[1]PL Actual YE Jun06'!BD$6:BG$366,360,FALSE)/1000,0)</f>
        <v>19070</v>
      </c>
      <c r="F61" s="192">
        <v>24872</v>
      </c>
      <c r="G61" s="193"/>
      <c r="H61" s="194"/>
    </row>
    <row r="62" spans="1:8" ht="15.75" customHeight="1">
      <c r="A62" s="187"/>
      <c r="B62" s="188" t="s">
        <v>150</v>
      </c>
      <c r="C62" s="189">
        <f>ROUND(HLOOKUP(C$56,'[1]PL Actual YE Jun06'!AY$6:BB$366,361,FALSE)/1000,0)</f>
        <v>13613</v>
      </c>
      <c r="D62" s="190">
        <v>9949</v>
      </c>
      <c r="E62" s="191">
        <f>ROUND(HLOOKUP(E$56,'[1]PL Actual YE Jun06'!BD$6:BG$366,361,FALSE)/1000,0)</f>
        <v>41557</v>
      </c>
      <c r="F62" s="192">
        <v>28451</v>
      </c>
      <c r="G62" s="195"/>
      <c r="H62" s="194"/>
    </row>
    <row r="63" spans="1:8" ht="15.75" customHeight="1">
      <c r="A63" s="187"/>
      <c r="B63" s="188" t="s">
        <v>75</v>
      </c>
      <c r="C63" s="196">
        <f>SUM(C61:C62)</f>
        <v>18660</v>
      </c>
      <c r="D63" s="197">
        <f>SUM(D61:D62)</f>
        <v>15431</v>
      </c>
      <c r="E63" s="198">
        <f>SUM(E61:E62)</f>
        <v>60627</v>
      </c>
      <c r="F63" s="199">
        <f>SUM(F61:F62)</f>
        <v>53323</v>
      </c>
      <c r="G63" s="195"/>
      <c r="H63" s="194"/>
    </row>
    <row r="64" spans="1:8" s="207" customFormat="1" ht="15.75" customHeight="1">
      <c r="A64" s="200"/>
      <c r="B64" s="201"/>
      <c r="C64" s="202">
        <f>C63-'IS'!N14</f>
        <v>0</v>
      </c>
      <c r="D64" s="203"/>
      <c r="E64" s="202">
        <f>E63-'IS'!P14</f>
        <v>0</v>
      </c>
      <c r="F64" s="204"/>
      <c r="G64" s="205"/>
      <c r="H64" s="206"/>
    </row>
    <row r="65" spans="1:8" ht="15.75" customHeight="1">
      <c r="A65" s="187"/>
      <c r="B65" s="208" t="s">
        <v>151</v>
      </c>
      <c r="C65" s="191"/>
      <c r="D65" s="209"/>
      <c r="E65" s="191"/>
      <c r="F65" s="209"/>
      <c r="G65" s="195"/>
      <c r="H65" s="194"/>
    </row>
    <row r="66" spans="1:8" ht="15.75" customHeight="1">
      <c r="A66" s="187"/>
      <c r="B66" s="188" t="s">
        <v>149</v>
      </c>
      <c r="C66" s="191">
        <f>C68-C67</f>
        <v>1176.8219185423368</v>
      </c>
      <c r="D66" s="192">
        <v>1550</v>
      </c>
      <c r="E66" s="191">
        <f>E68-E67</f>
        <v>4792.427796196413</v>
      </c>
      <c r="F66" s="192">
        <v>3675</v>
      </c>
      <c r="G66" s="195"/>
      <c r="H66" s="194"/>
    </row>
    <row r="67" spans="1:8" ht="15.75" customHeight="1">
      <c r="A67" s="187"/>
      <c r="B67" s="188" t="s">
        <v>150</v>
      </c>
      <c r="C67" s="210">
        <f>C$62/C$63*C68</f>
        <v>3174.178081457663</v>
      </c>
      <c r="D67" s="211">
        <v>2176</v>
      </c>
      <c r="E67" s="210">
        <f>E$62/E$63*E68</f>
        <v>10443.572203803587</v>
      </c>
      <c r="F67" s="211">
        <v>4204</v>
      </c>
      <c r="G67" s="195"/>
      <c r="H67" s="194"/>
    </row>
    <row r="68" spans="1:8" ht="15.75" customHeight="1">
      <c r="A68" s="187"/>
      <c r="B68" s="188" t="s">
        <v>75</v>
      </c>
      <c r="C68" s="198">
        <f>ROUNDDOWN(HLOOKUP(C$56,'[1]PL Actual YE Jun06'!AY$6:BB$366,23,FALSE)/1000,0)+1</f>
        <v>4351</v>
      </c>
      <c r="D68" s="199">
        <f>SUM(D66:D67)</f>
        <v>3726</v>
      </c>
      <c r="E68" s="198">
        <f>ROUNDDOWN(HLOOKUP(E$56,'[1]PL Actual YE Jun06'!BD$6:BG$366,23,FALSE)/1000,0)+1</f>
        <v>15236</v>
      </c>
      <c r="F68" s="199">
        <f>SUM(F66:F67)</f>
        <v>7879</v>
      </c>
      <c r="G68" s="195"/>
      <c r="H68" s="194"/>
    </row>
    <row r="69" spans="1:8" s="207" customFormat="1" ht="15.75" customHeight="1">
      <c r="A69" s="200"/>
      <c r="B69" s="201"/>
      <c r="C69" s="202">
        <f>C68-'IS'!N20</f>
        <v>0</v>
      </c>
      <c r="D69" s="212"/>
      <c r="E69" s="202">
        <f>E68-'IS'!P20</f>
        <v>0</v>
      </c>
      <c r="F69" s="212"/>
      <c r="G69" s="205"/>
      <c r="H69" s="206"/>
    </row>
    <row r="70" spans="1:8" ht="15.75" customHeight="1">
      <c r="A70" s="187"/>
      <c r="B70" s="208" t="s">
        <v>152</v>
      </c>
      <c r="C70" s="191"/>
      <c r="D70" s="209"/>
      <c r="E70" s="191"/>
      <c r="F70" s="209"/>
      <c r="G70" s="195"/>
      <c r="H70" s="194"/>
    </row>
    <row r="71" spans="1:8" ht="15.75" customHeight="1">
      <c r="A71" s="187"/>
      <c r="B71" s="188" t="s">
        <v>149</v>
      </c>
      <c r="C71" s="191">
        <f>C73-C72</f>
        <v>852.2560021436229</v>
      </c>
      <c r="D71" s="192">
        <v>1303</v>
      </c>
      <c r="E71" s="191">
        <f>E73-E72</f>
        <v>3880.8725485344803</v>
      </c>
      <c r="F71" s="192">
        <v>3344</v>
      </c>
      <c r="G71" s="195"/>
      <c r="H71" s="194"/>
    </row>
    <row r="72" spans="1:8" ht="15.75" customHeight="1">
      <c r="A72" s="187"/>
      <c r="B72" s="188" t="s">
        <v>150</v>
      </c>
      <c r="C72" s="210">
        <f>C$62/C$63*C73</f>
        <v>2298.743997856377</v>
      </c>
      <c r="D72" s="211">
        <v>1877</v>
      </c>
      <c r="E72" s="210">
        <f>E$62/E$63*E73</f>
        <v>8457.12745146552</v>
      </c>
      <c r="F72" s="211">
        <v>3825</v>
      </c>
      <c r="G72" s="195"/>
      <c r="H72" s="194"/>
    </row>
    <row r="73" spans="1:8" ht="15.75" customHeight="1" thickBot="1">
      <c r="A73" s="187"/>
      <c r="B73" s="213" t="s">
        <v>75</v>
      </c>
      <c r="C73" s="214">
        <f>ROUND(HLOOKUP(C$56,'[1]PL Actual YE Jun06'!AY$6:BB$366,26,FALSE)/1000,0)</f>
        <v>3151</v>
      </c>
      <c r="D73" s="215">
        <f>SUM(D71:D72)</f>
        <v>3180</v>
      </c>
      <c r="E73" s="214">
        <f>ROUNDDOWN(HLOOKUP(E$56,'[1]PL Actual YE Jun06'!BD$6:BG$366,26,FALSE)/1000,0)+1</f>
        <v>12338</v>
      </c>
      <c r="F73" s="215">
        <f>SUM(F71:F72)</f>
        <v>7169</v>
      </c>
      <c r="G73" s="195"/>
      <c r="H73" s="194"/>
    </row>
    <row r="74" spans="1:6" s="207" customFormat="1" ht="15.75" customHeight="1">
      <c r="A74" s="216"/>
      <c r="B74" s="81"/>
      <c r="C74" s="217">
        <f>C73-'IS'!N24</f>
        <v>0</v>
      </c>
      <c r="D74" s="81"/>
      <c r="E74" s="217">
        <f>E73-'IS'!P24</f>
        <v>0</v>
      </c>
      <c r="F74" s="81"/>
    </row>
    <row r="75" spans="2:6" ht="15.75" customHeight="1">
      <c r="B75" s="3"/>
      <c r="C75" s="218"/>
      <c r="D75" s="3"/>
      <c r="E75" s="218"/>
      <c r="F75" s="3"/>
    </row>
    <row r="76" spans="1:6" s="169" customFormat="1" ht="15.75" customHeight="1">
      <c r="A76" s="173" t="s">
        <v>153</v>
      </c>
      <c r="B76" s="26" t="s">
        <v>154</v>
      </c>
      <c r="C76" s="26"/>
      <c r="D76" s="26"/>
      <c r="E76" s="26"/>
      <c r="F76" s="26"/>
    </row>
    <row r="77" spans="2:3" ht="15.75" customHeight="1">
      <c r="B77" s="3" t="s">
        <v>155</v>
      </c>
      <c r="C77" s="3"/>
    </row>
    <row r="78" spans="2:3" ht="15.75" customHeight="1">
      <c r="B78" s="3" t="s">
        <v>156</v>
      </c>
      <c r="C78" s="3"/>
    </row>
    <row r="79" ht="15.75" customHeight="1"/>
    <row r="80" spans="2:6" ht="15.75" customHeight="1">
      <c r="B80" s="3"/>
      <c r="C80" s="3"/>
      <c r="D80" s="3"/>
      <c r="E80" s="3"/>
      <c r="F80" s="3"/>
    </row>
    <row r="81" spans="1:6" s="169" customFormat="1" ht="15.75" customHeight="1">
      <c r="A81" s="173" t="s">
        <v>157</v>
      </c>
      <c r="B81" s="26" t="s">
        <v>158</v>
      </c>
      <c r="C81" s="26"/>
      <c r="D81" s="26"/>
      <c r="E81" s="26"/>
      <c r="F81" s="26"/>
    </row>
    <row r="82" spans="2:3" ht="15.75" customHeight="1">
      <c r="B82" s="3" t="s">
        <v>159</v>
      </c>
      <c r="C82" s="3"/>
    </row>
    <row r="83" spans="2:6" ht="15.75" customHeight="1">
      <c r="B83" s="3"/>
      <c r="C83" s="3"/>
      <c r="D83" s="3"/>
      <c r="E83" s="3"/>
      <c r="F83" s="3"/>
    </row>
    <row r="84" spans="2:6" ht="15.75" customHeight="1">
      <c r="B84" s="3"/>
      <c r="C84" s="3"/>
      <c r="D84" s="3"/>
      <c r="E84" s="3"/>
      <c r="F84" s="3"/>
    </row>
    <row r="85" spans="1:6" s="169" customFormat="1" ht="15.75" customHeight="1">
      <c r="A85" s="173" t="s">
        <v>160</v>
      </c>
      <c r="B85" s="26" t="s">
        <v>161</v>
      </c>
      <c r="C85" s="26"/>
      <c r="D85" s="26"/>
      <c r="E85" s="26"/>
      <c r="F85" s="26"/>
    </row>
    <row r="86" spans="2:3" ht="15.75" customHeight="1">
      <c r="B86" s="166" t="s">
        <v>162</v>
      </c>
      <c r="C86" s="3"/>
    </row>
    <row r="87" spans="2:6" ht="15.75" customHeight="1">
      <c r="B87" s="3"/>
      <c r="C87" s="3"/>
      <c r="D87" s="3"/>
      <c r="E87" s="3"/>
      <c r="F87" s="3"/>
    </row>
    <row r="88" spans="2:6" ht="15.75" customHeight="1">
      <c r="B88" s="3"/>
      <c r="C88" s="3"/>
      <c r="D88" s="3"/>
      <c r="E88" s="3"/>
      <c r="F88" s="3"/>
    </row>
    <row r="89" spans="1:6" s="169" customFormat="1" ht="15.75" customHeight="1">
      <c r="A89" s="173" t="s">
        <v>163</v>
      </c>
      <c r="B89" s="26" t="s">
        <v>164</v>
      </c>
      <c r="C89" s="26"/>
      <c r="D89" s="26"/>
      <c r="E89" s="26"/>
      <c r="F89" s="26"/>
    </row>
    <row r="90" spans="2:3" ht="15.75" customHeight="1">
      <c r="B90" s="3" t="s">
        <v>165</v>
      </c>
      <c r="C90" s="3"/>
    </row>
    <row r="91" spans="2:6" ht="15.75" customHeight="1">
      <c r="B91" s="3"/>
      <c r="C91" s="3"/>
      <c r="D91" s="3"/>
      <c r="E91" s="3"/>
      <c r="F91" s="3"/>
    </row>
    <row r="92" spans="2:6" ht="15.75" customHeight="1">
      <c r="B92" s="3"/>
      <c r="C92" s="3"/>
      <c r="D92" s="3"/>
      <c r="E92" s="3"/>
      <c r="F92" s="3"/>
    </row>
    <row r="93" spans="1:6" s="169" customFormat="1" ht="15.75" customHeight="1">
      <c r="A93" s="173" t="s">
        <v>166</v>
      </c>
      <c r="B93" s="26" t="s">
        <v>167</v>
      </c>
      <c r="C93" s="26"/>
      <c r="D93" s="26"/>
      <c r="E93" s="26"/>
      <c r="F93" s="26"/>
    </row>
    <row r="94" s="172" customFormat="1" ht="15" customHeight="1">
      <c r="B94" s="171" t="s">
        <v>168</v>
      </c>
    </row>
    <row r="95" spans="2:6" ht="15.75" customHeight="1">
      <c r="B95" s="172"/>
      <c r="C95" s="172"/>
      <c r="D95" s="172"/>
      <c r="E95" s="172"/>
      <c r="F95" s="172"/>
    </row>
    <row r="96" spans="3:6" ht="15.75" customHeight="1">
      <c r="C96" s="142" t="s">
        <v>169</v>
      </c>
      <c r="D96" s="3"/>
      <c r="E96" s="3"/>
      <c r="F96" s="3"/>
    </row>
    <row r="97" spans="2:6" ht="15.75" customHeight="1">
      <c r="B97" s="219" t="s">
        <v>170</v>
      </c>
      <c r="C97" s="142"/>
      <c r="D97" s="3"/>
      <c r="E97" s="3"/>
      <c r="F97" s="3"/>
    </row>
    <row r="98" spans="2:6" ht="15.75" customHeight="1">
      <c r="B98" s="3" t="s">
        <v>171</v>
      </c>
      <c r="C98" s="104">
        <f>ROUND('[1]Caro Add Info'!F45/1000,7)</f>
        <v>489.2615</v>
      </c>
      <c r="D98" s="3"/>
      <c r="E98" s="3"/>
      <c r="F98" s="3"/>
    </row>
    <row r="99" spans="2:6" ht="15.75" customHeight="1">
      <c r="B99" s="3" t="s">
        <v>172</v>
      </c>
      <c r="C99" s="104">
        <f>ROUND('[1]Caro Add Info'!F46/1000,7)</f>
        <v>32.96268</v>
      </c>
      <c r="D99" s="3"/>
      <c r="E99" s="3"/>
      <c r="F99" s="3"/>
    </row>
    <row r="100" spans="2:6" ht="15.75" customHeight="1">
      <c r="B100" s="3" t="s">
        <v>173</v>
      </c>
      <c r="C100" s="104">
        <f>ROUND('[1]Caro Add Info'!F47/1000,7)+0.6</f>
        <v>7031.5782</v>
      </c>
      <c r="D100" s="3"/>
      <c r="E100" s="3"/>
      <c r="F100" s="3"/>
    </row>
    <row r="101" spans="2:6" ht="15.75" customHeight="1">
      <c r="B101" s="3" t="s">
        <v>174</v>
      </c>
      <c r="C101" s="104">
        <f>SUM('[1]Caro Add Info'!F48:F52)/1000</f>
        <v>412.37011999999993</v>
      </c>
      <c r="D101" s="3"/>
      <c r="E101" s="3"/>
      <c r="F101" s="3"/>
    </row>
    <row r="102" spans="2:6" ht="15.75" customHeight="1" thickBot="1">
      <c r="B102" s="3"/>
      <c r="C102" s="220">
        <f>SUM(C98:C101)</f>
        <v>7966.1725</v>
      </c>
      <c r="D102" s="3"/>
      <c r="E102" s="3"/>
      <c r="F102" s="3"/>
    </row>
    <row r="103" spans="2:6" ht="15.75" customHeight="1" hidden="1" thickTop="1">
      <c r="B103" s="3"/>
      <c r="C103" s="104">
        <f>C102-ROUND('[1]Caro Add Info'!F55/1000,7)-0.6</f>
        <v>-5.456746166032644E-13</v>
      </c>
      <c r="D103" s="3"/>
      <c r="E103" s="3"/>
      <c r="F103" s="3"/>
    </row>
    <row r="104" spans="2:6" ht="15.75" customHeight="1" thickTop="1">
      <c r="B104" s="3"/>
      <c r="C104" s="104"/>
      <c r="D104" s="3"/>
      <c r="E104" s="3"/>
      <c r="F104" s="3"/>
    </row>
    <row r="105" spans="2:6" ht="15.75" customHeight="1">
      <c r="B105" s="3"/>
      <c r="C105" s="3"/>
      <c r="D105" s="3"/>
      <c r="E105" s="3"/>
      <c r="F105" s="3"/>
    </row>
    <row r="106" spans="1:6" s="169" customFormat="1" ht="15.75" customHeight="1">
      <c r="A106" s="173" t="s">
        <v>175</v>
      </c>
      <c r="B106" s="26" t="s">
        <v>176</v>
      </c>
      <c r="C106" s="26"/>
      <c r="D106" s="26"/>
      <c r="E106" s="26"/>
      <c r="F106" s="26"/>
    </row>
    <row r="107" spans="2:3" ht="15.75" customHeight="1">
      <c r="B107" s="3" t="s">
        <v>177</v>
      </c>
      <c r="C107" s="3"/>
    </row>
    <row r="108" spans="2:3" ht="15.75" customHeight="1">
      <c r="B108" s="3" t="s">
        <v>178</v>
      </c>
      <c r="C108" s="3"/>
    </row>
    <row r="109" spans="2:6" ht="15.75" customHeight="1" thickBot="1">
      <c r="B109" s="221"/>
      <c r="C109" s="221"/>
      <c r="D109" s="221"/>
      <c r="E109" s="221"/>
      <c r="F109" s="221"/>
    </row>
    <row r="110" spans="1:6" ht="15.75" customHeight="1">
      <c r="A110" s="175"/>
      <c r="B110" s="377"/>
      <c r="C110" s="373" t="s">
        <v>145</v>
      </c>
      <c r="D110" s="374"/>
      <c r="E110" s="373" t="s">
        <v>146</v>
      </c>
      <c r="F110" s="374"/>
    </row>
    <row r="111" spans="1:6" ht="15.75" customHeight="1" thickBot="1">
      <c r="A111" s="175"/>
      <c r="B111" s="378"/>
      <c r="C111" s="375" t="str">
        <f>C56</f>
        <v>30 June</v>
      </c>
      <c r="D111" s="376"/>
      <c r="E111" s="375" t="str">
        <f>C111</f>
        <v>30 June</v>
      </c>
      <c r="F111" s="376"/>
    </row>
    <row r="112" spans="1:6" ht="15.75" customHeight="1">
      <c r="A112" s="175"/>
      <c r="B112" s="378"/>
      <c r="C112" s="176" t="s">
        <v>92</v>
      </c>
      <c r="D112" s="177" t="s">
        <v>53</v>
      </c>
      <c r="E112" s="176" t="s">
        <v>92</v>
      </c>
      <c r="F112" s="177" t="s">
        <v>53</v>
      </c>
    </row>
    <row r="113" spans="1:7" ht="15.75" customHeight="1" thickBot="1">
      <c r="A113" s="175"/>
      <c r="B113" s="379"/>
      <c r="C113" s="178" t="s">
        <v>8</v>
      </c>
      <c r="D113" s="179" t="s">
        <v>8</v>
      </c>
      <c r="E113" s="178" t="s">
        <v>147</v>
      </c>
      <c r="F113" s="179" t="s">
        <v>8</v>
      </c>
      <c r="G113" s="222"/>
    </row>
    <row r="114" spans="1:7" s="194" customFormat="1" ht="15.75" customHeight="1">
      <c r="A114" s="223"/>
      <c r="B114" s="224" t="s">
        <v>179</v>
      </c>
      <c r="C114" s="225">
        <f>'[1]BOD-RPT'!H14</f>
        <v>297.585</v>
      </c>
      <c r="D114" s="226">
        <v>181</v>
      </c>
      <c r="E114" s="225">
        <f>'[1]BOD-RPT'!D14</f>
        <v>880</v>
      </c>
      <c r="F114" s="226">
        <v>1085</v>
      </c>
      <c r="G114" s="227"/>
    </row>
    <row r="115" spans="1:7" s="194" customFormat="1" ht="15.75" customHeight="1">
      <c r="A115" s="223"/>
      <c r="B115" s="224" t="s">
        <v>180</v>
      </c>
      <c r="C115" s="225">
        <f>'[1]BOD-RPT'!H15</f>
        <v>-20.184</v>
      </c>
      <c r="D115" s="226">
        <v>0</v>
      </c>
      <c r="E115" s="225">
        <f>'[1]BOD-RPT'!D15</f>
        <v>-22</v>
      </c>
      <c r="F115" s="226">
        <v>0</v>
      </c>
      <c r="G115" s="227"/>
    </row>
    <row r="116" spans="1:7" s="194" customFormat="1" ht="15.75" customHeight="1">
      <c r="A116" s="223"/>
      <c r="B116" s="224" t="s">
        <v>181</v>
      </c>
      <c r="C116" s="225">
        <f>'[1]BOD-RPT'!H16</f>
        <v>90</v>
      </c>
      <c r="D116" s="226">
        <v>90</v>
      </c>
      <c r="E116" s="225">
        <f>'[1]BOD-RPT'!D16</f>
        <v>360</v>
      </c>
      <c r="F116" s="226">
        <v>270</v>
      </c>
      <c r="G116" s="227"/>
    </row>
    <row r="117" spans="1:7" s="194" customFormat="1" ht="15.75" customHeight="1">
      <c r="A117" s="223"/>
      <c r="B117" s="224" t="s">
        <v>182</v>
      </c>
      <c r="C117" s="225">
        <f>'[1]BOD-RPT'!G17</f>
      </c>
      <c r="D117" s="226">
        <v>7</v>
      </c>
      <c r="E117" s="225">
        <f>'[1]BOD-RPT'!D17</f>
        <v>63</v>
      </c>
      <c r="F117" s="226">
        <v>36</v>
      </c>
      <c r="G117" s="227"/>
    </row>
    <row r="118" spans="1:7" s="194" customFormat="1" ht="16.5" customHeight="1">
      <c r="A118" s="228"/>
      <c r="B118" s="191" t="s">
        <v>183</v>
      </c>
      <c r="C118" s="225">
        <f>'[1]BOD-RPT'!H18</f>
        <v>-136.24509</v>
      </c>
      <c r="D118" s="209">
        <v>-3</v>
      </c>
      <c r="E118" s="225">
        <f>'[1]BOD-RPT'!D18</f>
        <v>-539</v>
      </c>
      <c r="F118" s="209">
        <v>15</v>
      </c>
      <c r="G118" s="227"/>
    </row>
    <row r="119" spans="1:7" s="194" customFormat="1" ht="15.75" customHeight="1" thickBot="1">
      <c r="A119" s="223"/>
      <c r="B119" s="229" t="s">
        <v>184</v>
      </c>
      <c r="C119" s="230">
        <v>0</v>
      </c>
      <c r="D119" s="231">
        <v>0</v>
      </c>
      <c r="E119" s="230">
        <v>0</v>
      </c>
      <c r="F119" s="231">
        <v>-5710</v>
      </c>
      <c r="G119" s="227"/>
    </row>
    <row r="120" spans="2:7" ht="15.75" customHeight="1">
      <c r="B120" s="3"/>
      <c r="C120" s="218"/>
      <c r="D120" s="172"/>
      <c r="E120" s="218"/>
      <c r="F120" s="172"/>
      <c r="G120" s="222"/>
    </row>
    <row r="121" spans="2:6" ht="15.75" customHeight="1">
      <c r="B121" s="3"/>
      <c r="C121" s="3"/>
      <c r="D121" s="3"/>
      <c r="E121" s="3"/>
      <c r="F121" s="3"/>
    </row>
    <row r="312" spans="1:6" s="169" customFormat="1" ht="15.75" customHeight="1">
      <c r="A312" s="167"/>
      <c r="B312" s="3"/>
      <c r="C312" s="3"/>
      <c r="D312" s="3"/>
      <c r="E312" s="3"/>
      <c r="F312" s="3"/>
    </row>
    <row r="313" spans="2:6" ht="15.75">
      <c r="B313" s="3"/>
      <c r="C313" s="3"/>
      <c r="D313" s="3"/>
      <c r="E313" s="3"/>
      <c r="F313" s="3"/>
    </row>
    <row r="314" spans="2:6" ht="15.75">
      <c r="B314" s="3"/>
      <c r="C314" s="3"/>
      <c r="D314" s="3"/>
      <c r="E314" s="3"/>
      <c r="F314" s="3"/>
    </row>
    <row r="315" spans="1:6" ht="15">
      <c r="A315" s="232"/>
      <c r="B315" s="3"/>
      <c r="C315" s="3"/>
      <c r="D315" s="3"/>
      <c r="E315" s="3"/>
      <c r="F315" s="3"/>
    </row>
    <row r="316" spans="2:6" ht="15.75">
      <c r="B316" s="3"/>
      <c r="C316" s="3"/>
      <c r="D316" s="3"/>
      <c r="E316" s="3"/>
      <c r="F316" s="3"/>
    </row>
    <row r="317" spans="2:6" ht="15.75">
      <c r="B317" s="3"/>
      <c r="C317" s="3"/>
      <c r="D317" s="3"/>
      <c r="E317" s="3"/>
      <c r="F317" s="3"/>
    </row>
    <row r="318" spans="1:6" ht="15">
      <c r="A318" s="232"/>
      <c r="B318" s="3"/>
      <c r="C318" s="3"/>
      <c r="D318" s="3"/>
      <c r="E318" s="3"/>
      <c r="F318" s="3"/>
    </row>
    <row r="319" spans="2:6" ht="15.75">
      <c r="B319" s="3"/>
      <c r="C319" s="3"/>
      <c r="D319" s="3"/>
      <c r="E319" s="3"/>
      <c r="F319" s="3"/>
    </row>
    <row r="320" spans="2:6" ht="15.75">
      <c r="B320" s="3"/>
      <c r="C320" s="3"/>
      <c r="D320" s="3"/>
      <c r="E320" s="3"/>
      <c r="F320" s="3"/>
    </row>
    <row r="321" spans="1:6" ht="15">
      <c r="A321" s="232"/>
      <c r="B321" s="3"/>
      <c r="C321" s="3"/>
      <c r="D321" s="3"/>
      <c r="E321" s="3"/>
      <c r="F321" s="3"/>
    </row>
    <row r="322" spans="2:6" ht="15.75">
      <c r="B322" s="3"/>
      <c r="C322" s="3"/>
      <c r="D322" s="3"/>
      <c r="E322" s="3"/>
      <c r="F322" s="3"/>
    </row>
    <row r="323" spans="1:6" ht="15">
      <c r="A323" s="232"/>
      <c r="B323" s="3"/>
      <c r="C323" s="3"/>
      <c r="D323" s="3"/>
      <c r="E323" s="3"/>
      <c r="F323" s="3"/>
    </row>
    <row r="324" spans="2:6" ht="15.75">
      <c r="B324" s="3"/>
      <c r="C324" s="3"/>
      <c r="D324" s="3"/>
      <c r="E324" s="3"/>
      <c r="F324" s="3"/>
    </row>
    <row r="325" spans="1:6" ht="15">
      <c r="A325" s="232"/>
      <c r="B325" s="3"/>
      <c r="C325" s="3"/>
      <c r="D325" s="3"/>
      <c r="E325" s="3"/>
      <c r="F325" s="3"/>
    </row>
    <row r="326" spans="2:6" ht="15.75">
      <c r="B326" s="3"/>
      <c r="C326" s="3"/>
      <c r="D326" s="3"/>
      <c r="E326" s="3"/>
      <c r="F326" s="3"/>
    </row>
    <row r="327" ht="15">
      <c r="A327" s="232"/>
    </row>
  </sheetData>
  <mergeCells count="10">
    <mergeCell ref="B55:B58"/>
    <mergeCell ref="C55:D55"/>
    <mergeCell ref="E55:F55"/>
    <mergeCell ref="C56:D56"/>
    <mergeCell ref="E56:F56"/>
    <mergeCell ref="E110:F110"/>
    <mergeCell ref="C111:D111"/>
    <mergeCell ref="E111:F111"/>
    <mergeCell ref="B110:B113"/>
    <mergeCell ref="C110:D110"/>
  </mergeCells>
  <printOptions/>
  <pageMargins left="0.75" right="0.5" top="0.5" bottom="0.5" header="0.25" footer="0.25"/>
  <pageSetup fitToHeight="0" horizontalDpi="600" verticalDpi="600" orientation="portrait" paperSize="9" scale="78" r:id="rId2"/>
  <headerFooter alignWithMargins="0">
    <oddHeader>&amp;RPg &amp;P/&amp;N</oddHeader>
    <oddFooter>&amp;L&amp;F&amp;C&amp;A - Pg &amp;P/&amp;N&amp;RDate: &amp;D</oddFooter>
  </headerFooter>
  <rowBreaks count="5" manualBreakCount="5">
    <brk id="50" max="5" man="1"/>
    <brk id="105" max="5" man="1"/>
    <brk id="121" max="5" man="1"/>
    <brk id="148" max="5" man="1"/>
    <brk id="204" max="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>
    <tabColor indexed="13"/>
    <pageSetUpPr fitToPage="1"/>
  </sheetPr>
  <dimension ref="A1:J213"/>
  <sheetViews>
    <sheetView tabSelected="1" zoomScale="80" zoomScaleNormal="80" workbookViewId="0" topLeftCell="A176">
      <selection activeCell="B182" sqref="B182"/>
    </sheetView>
  </sheetViews>
  <sheetFormatPr defaultColWidth="9.140625" defaultRowHeight="12.75" outlineLevelRow="1"/>
  <cols>
    <col min="1" max="1" width="5.421875" style="170" customWidth="1"/>
    <col min="2" max="2" width="55.421875" style="166" customWidth="1"/>
    <col min="3" max="3" width="15.28125" style="166" customWidth="1"/>
    <col min="4" max="4" width="17.00390625" style="166" bestFit="1" customWidth="1"/>
    <col min="5" max="5" width="12.8515625" style="166" customWidth="1"/>
    <col min="6" max="6" width="11.8515625" style="166" customWidth="1"/>
    <col min="7" max="7" width="12.140625" style="166" customWidth="1"/>
    <col min="8" max="8" width="13.28125" style="166" customWidth="1"/>
    <col min="9" max="9" width="15.421875" style="166" bestFit="1" customWidth="1"/>
    <col min="10" max="12" width="15.7109375" style="166" bestFit="1" customWidth="1"/>
    <col min="13" max="16384" width="9.140625" style="166" customWidth="1"/>
  </cols>
  <sheetData>
    <row r="1" spans="1:6" ht="15">
      <c r="A1" s="165"/>
      <c r="B1" s="165"/>
      <c r="C1" s="165"/>
      <c r="D1" s="165"/>
      <c r="E1" s="165"/>
      <c r="F1" s="165"/>
    </row>
    <row r="2" spans="1:6" ht="15">
      <c r="A2" s="165"/>
      <c r="B2" s="165"/>
      <c r="C2" s="165"/>
      <c r="D2" s="165"/>
      <c r="E2" s="165"/>
      <c r="F2" s="165"/>
    </row>
    <row r="3" spans="1:6" ht="15">
      <c r="A3" s="165"/>
      <c r="B3" s="165"/>
      <c r="C3" s="165"/>
      <c r="D3" s="165"/>
      <c r="E3" s="165"/>
      <c r="F3" s="165"/>
    </row>
    <row r="4" spans="1:6" ht="15.75" customHeight="1">
      <c r="A4" s="165"/>
      <c r="B4" s="165"/>
      <c r="C4" s="165"/>
      <c r="D4" s="165"/>
      <c r="E4" s="165"/>
      <c r="F4" s="165"/>
    </row>
    <row r="5" spans="1:5" ht="15.75">
      <c r="A5" s="167" t="s">
        <v>310</v>
      </c>
      <c r="C5" s="26"/>
      <c r="D5" s="26"/>
      <c r="E5" s="26"/>
    </row>
    <row r="6" spans="1:5" ht="15.75">
      <c r="A6" s="167" t="s">
        <v>185</v>
      </c>
      <c r="C6" s="26"/>
      <c r="D6" s="26"/>
      <c r="E6" s="26"/>
    </row>
    <row r="9" spans="1:6" ht="15.75" customHeight="1">
      <c r="A9" s="173" t="s">
        <v>186</v>
      </c>
      <c r="B9" s="26" t="s">
        <v>187</v>
      </c>
      <c r="C9" s="26"/>
      <c r="D9" s="26"/>
      <c r="E9" s="26"/>
      <c r="F9" s="26"/>
    </row>
    <row r="10" spans="1:6" ht="15.75" customHeight="1">
      <c r="A10" s="173"/>
      <c r="B10" s="166" t="s">
        <v>188</v>
      </c>
      <c r="C10" s="169"/>
      <c r="D10" s="169"/>
      <c r="E10" s="169"/>
      <c r="F10" s="169"/>
    </row>
    <row r="11" spans="1:6" ht="15.75" customHeight="1">
      <c r="A11" s="173"/>
      <c r="B11" s="166" t="s">
        <v>189</v>
      </c>
      <c r="C11" s="169"/>
      <c r="D11" s="169"/>
      <c r="E11" s="169"/>
      <c r="F11" s="169"/>
    </row>
    <row r="12" spans="1:6" ht="15.75" customHeight="1">
      <c r="A12" s="173"/>
      <c r="B12" s="166" t="s">
        <v>190</v>
      </c>
      <c r="C12" s="169"/>
      <c r="D12" s="169"/>
      <c r="E12" s="169"/>
      <c r="F12" s="169"/>
    </row>
    <row r="13" spans="1:6" ht="15.75" customHeight="1">
      <c r="A13" s="173"/>
      <c r="B13" s="166" t="s">
        <v>191</v>
      </c>
      <c r="C13" s="169"/>
      <c r="D13" s="169"/>
      <c r="E13" s="169"/>
      <c r="F13" s="169"/>
    </row>
    <row r="14" spans="1:6" ht="15.75" customHeight="1">
      <c r="A14" s="173"/>
      <c r="B14" s="166" t="s">
        <v>192</v>
      </c>
      <c r="C14" s="169"/>
      <c r="D14" s="169"/>
      <c r="E14" s="169"/>
      <c r="F14" s="169"/>
    </row>
    <row r="15" spans="1:6" ht="15.75" customHeight="1">
      <c r="A15" s="173"/>
      <c r="B15" s="166" t="s">
        <v>193</v>
      </c>
      <c r="C15" s="169"/>
      <c r="D15" s="169"/>
      <c r="E15" s="169"/>
      <c r="F15" s="169"/>
    </row>
    <row r="16" spans="1:6" ht="15.75" customHeight="1">
      <c r="A16" s="173"/>
      <c r="C16" s="169"/>
      <c r="D16" s="169"/>
      <c r="E16" s="169"/>
      <c r="F16" s="169"/>
    </row>
    <row r="17" spans="1:6" ht="15.75" customHeight="1">
      <c r="A17" s="173"/>
      <c r="C17" s="169"/>
      <c r="D17" s="169"/>
      <c r="E17" s="169"/>
      <c r="F17" s="169"/>
    </row>
    <row r="18" spans="1:6" ht="15.75" customHeight="1">
      <c r="A18" s="169" t="s">
        <v>194</v>
      </c>
      <c r="B18" s="169" t="s">
        <v>195</v>
      </c>
      <c r="C18" s="169"/>
      <c r="D18" s="169"/>
      <c r="E18" s="169"/>
      <c r="F18" s="169"/>
    </row>
    <row r="19" spans="1:6" ht="15.75" customHeight="1" thickBot="1">
      <c r="A19" s="173"/>
      <c r="B19" s="169"/>
      <c r="C19" s="169"/>
      <c r="D19" s="169"/>
      <c r="E19" s="169"/>
      <c r="F19" s="169"/>
    </row>
    <row r="20" spans="1:6" ht="15.75" customHeight="1" thickBot="1">
      <c r="A20" s="175"/>
      <c r="B20" s="387"/>
      <c r="C20" s="397" t="s">
        <v>196</v>
      </c>
      <c r="D20" s="398"/>
      <c r="E20" s="233"/>
      <c r="F20" s="234"/>
    </row>
    <row r="21" spans="1:6" ht="15.75" customHeight="1">
      <c r="A21" s="175"/>
      <c r="B21" s="388"/>
      <c r="C21" s="235" t="str">
        <f>'[1]BOD_P&amp;L-Qtr rpt'!D9</f>
        <v>31 Mar 2006</v>
      </c>
      <c r="D21" s="236" t="str">
        <f>'[1]BOD_P&amp;L-Qtr rpt'!E9</f>
        <v>30 June 2006</v>
      </c>
      <c r="E21" s="233"/>
      <c r="F21" s="237"/>
    </row>
    <row r="22" spans="1:6" ht="15.75" customHeight="1" thickBot="1">
      <c r="A22" s="175"/>
      <c r="B22" s="391"/>
      <c r="C22" s="238" t="s">
        <v>8</v>
      </c>
      <c r="D22" s="239" t="s">
        <v>8</v>
      </c>
      <c r="E22" s="233"/>
      <c r="F22" s="237"/>
    </row>
    <row r="23" spans="1:6" ht="15.75" customHeight="1">
      <c r="A23" s="187"/>
      <c r="B23" s="240" t="s">
        <v>148</v>
      </c>
      <c r="C23" s="241">
        <f>HLOOKUP(C21,'[1]BOD_P&amp;L-Qtr rpt'!$B$9:$E$27,7,FALSE)</f>
        <v>15504.86092</v>
      </c>
      <c r="D23" s="241">
        <f>Notes_A!C63</f>
        <v>18660</v>
      </c>
      <c r="E23" s="242"/>
      <c r="F23" s="3"/>
    </row>
    <row r="24" spans="1:6" s="233" customFormat="1" ht="15.75" customHeight="1" thickBot="1">
      <c r="A24" s="187"/>
      <c r="B24" s="243" t="s">
        <v>61</v>
      </c>
      <c r="C24" s="244">
        <f>HLOOKUP(C21,'[1]BOD_P&amp;L-Qtr rpt'!$B$9:$E$27,16,FALSE)</f>
        <v>4140.83025</v>
      </c>
      <c r="D24" s="244">
        <f>Notes_A!C68</f>
        <v>4351</v>
      </c>
      <c r="E24" s="242"/>
      <c r="F24" s="237"/>
    </row>
    <row r="25" spans="1:6" s="233" customFormat="1" ht="15.75" customHeight="1">
      <c r="A25" s="187"/>
      <c r="B25" s="234"/>
      <c r="C25" s="245"/>
      <c r="D25" s="246"/>
      <c r="E25" s="237"/>
      <c r="F25" s="237"/>
    </row>
    <row r="26" spans="1:6" s="233" customFormat="1" ht="15.75" customHeight="1">
      <c r="A26" s="187"/>
      <c r="B26" s="247" t="s">
        <v>197</v>
      </c>
      <c r="C26" s="245"/>
      <c r="D26" s="245"/>
      <c r="E26" s="237"/>
      <c r="F26" s="237"/>
    </row>
    <row r="27" spans="1:6" s="233" customFormat="1" ht="15.75" customHeight="1">
      <c r="A27" s="187"/>
      <c r="B27" s="247" t="s">
        <v>198</v>
      </c>
      <c r="C27" s="245"/>
      <c r="D27" s="245"/>
      <c r="E27" s="237"/>
      <c r="F27" s="237"/>
    </row>
    <row r="28" spans="1:6" s="233" customFormat="1" ht="15.75" customHeight="1">
      <c r="A28" s="187"/>
      <c r="B28" s="247" t="s">
        <v>199</v>
      </c>
      <c r="C28" s="245"/>
      <c r="D28" s="245"/>
      <c r="E28" s="237"/>
      <c r="F28" s="237"/>
    </row>
    <row r="29" spans="1:6" s="233" customFormat="1" ht="15.75" customHeight="1">
      <c r="A29" s="187"/>
      <c r="B29" s="247" t="s">
        <v>200</v>
      </c>
      <c r="C29" s="245"/>
      <c r="D29" s="245"/>
      <c r="E29" s="237"/>
      <c r="F29" s="237"/>
    </row>
    <row r="30" spans="2:10" ht="15.75" customHeight="1">
      <c r="B30" s="3"/>
      <c r="C30" s="3"/>
      <c r="D30" s="3"/>
      <c r="E30" s="3"/>
      <c r="F30" s="3"/>
      <c r="G30" s="233"/>
      <c r="H30" s="233"/>
      <c r="I30" s="233"/>
      <c r="J30" s="233"/>
    </row>
    <row r="31" spans="2:7" ht="15.75" customHeight="1">
      <c r="B31" s="3"/>
      <c r="C31" s="3"/>
      <c r="D31" s="3"/>
      <c r="E31" s="3"/>
      <c r="F31" s="3"/>
      <c r="G31" s="3"/>
    </row>
    <row r="32" spans="1:7" ht="15.75" customHeight="1">
      <c r="A32" s="173" t="s">
        <v>201</v>
      </c>
      <c r="B32" s="395" t="s">
        <v>202</v>
      </c>
      <c r="C32" s="395"/>
      <c r="D32" s="395"/>
      <c r="E32" s="395"/>
      <c r="F32" s="395"/>
      <c r="G32" s="3"/>
    </row>
    <row r="33" spans="2:3" ht="15.75" customHeight="1">
      <c r="B33" s="3" t="s">
        <v>311</v>
      </c>
      <c r="C33" s="3"/>
    </row>
    <row r="34" spans="1:6" s="169" customFormat="1" ht="15.75" customHeight="1">
      <c r="A34" s="170"/>
      <c r="B34" s="3" t="s">
        <v>203</v>
      </c>
      <c r="C34" s="3"/>
      <c r="D34" s="3"/>
      <c r="E34" s="3"/>
      <c r="F34" s="3"/>
    </row>
    <row r="35" spans="1:6" s="169" customFormat="1" ht="15.75" customHeight="1">
      <c r="A35" s="170"/>
      <c r="B35" s="3"/>
      <c r="C35" s="3"/>
      <c r="D35" s="3"/>
      <c r="E35" s="3"/>
      <c r="F35" s="3"/>
    </row>
    <row r="36" spans="1:6" s="169" customFormat="1" ht="15.75" customHeight="1">
      <c r="A36" s="170"/>
      <c r="B36" s="3" t="s">
        <v>204</v>
      </c>
      <c r="C36" s="3"/>
      <c r="D36" s="3"/>
      <c r="E36" s="3"/>
      <c r="F36" s="3"/>
    </row>
    <row r="37" spans="1:6" s="169" customFormat="1" ht="15.75" customHeight="1">
      <c r="A37" s="170"/>
      <c r="B37" s="314" t="s">
        <v>205</v>
      </c>
      <c r="C37" s="3"/>
      <c r="D37" s="3"/>
      <c r="E37" s="3"/>
      <c r="F37" s="3"/>
    </row>
    <row r="38" spans="1:6" s="169" customFormat="1" ht="15.75" customHeight="1">
      <c r="A38" s="170"/>
      <c r="B38" s="3" t="s">
        <v>206</v>
      </c>
      <c r="C38" s="3"/>
      <c r="D38" s="3"/>
      <c r="E38" s="3"/>
      <c r="F38" s="3"/>
    </row>
    <row r="39" ht="15.75" customHeight="1">
      <c r="C39" s="3"/>
    </row>
    <row r="40" spans="2:3" ht="15.75" customHeight="1">
      <c r="B40" s="3" t="s">
        <v>207</v>
      </c>
      <c r="C40" s="3"/>
    </row>
    <row r="41" spans="2:3" ht="15.75" customHeight="1">
      <c r="B41" s="166" t="s">
        <v>208</v>
      </c>
      <c r="C41" s="3"/>
    </row>
    <row r="42" spans="2:3" ht="15.75" customHeight="1">
      <c r="B42" s="3"/>
      <c r="C42" s="3"/>
    </row>
    <row r="43" spans="2:3" ht="15.75" customHeight="1">
      <c r="B43" s="3" t="s">
        <v>209</v>
      </c>
      <c r="C43" s="3"/>
    </row>
    <row r="44" spans="2:3" ht="15.75" customHeight="1">
      <c r="B44" s="3" t="s">
        <v>210</v>
      </c>
      <c r="C44" s="3"/>
    </row>
    <row r="45" spans="1:6" s="169" customFormat="1" ht="15.75" customHeight="1">
      <c r="A45" s="170"/>
      <c r="B45" s="3"/>
      <c r="C45" s="3"/>
      <c r="D45" s="3"/>
      <c r="E45" s="3"/>
      <c r="F45" s="3"/>
    </row>
    <row r="46" spans="1:6" s="169" customFormat="1" ht="15.75" customHeight="1">
      <c r="A46" s="170"/>
      <c r="B46" s="3"/>
      <c r="C46" s="3"/>
      <c r="D46" s="3"/>
      <c r="E46" s="3"/>
      <c r="F46" s="3"/>
    </row>
    <row r="47" spans="1:6" ht="15.75">
      <c r="A47" s="173" t="s">
        <v>211</v>
      </c>
      <c r="B47" s="26" t="s">
        <v>212</v>
      </c>
      <c r="C47" s="26"/>
      <c r="D47" s="26"/>
      <c r="E47" s="26"/>
      <c r="F47" s="26"/>
    </row>
    <row r="48" spans="1:6" ht="15.75" customHeight="1" thickBot="1">
      <c r="A48" s="166"/>
      <c r="B48" s="3"/>
      <c r="C48" s="3"/>
      <c r="D48" s="3"/>
      <c r="E48" s="3"/>
      <c r="F48" s="3"/>
    </row>
    <row r="49" spans="1:6" ht="15.75" customHeight="1">
      <c r="A49" s="166"/>
      <c r="B49" s="387"/>
      <c r="C49" s="389" t="s">
        <v>145</v>
      </c>
      <c r="D49" s="390"/>
      <c r="E49" s="392" t="s">
        <v>146</v>
      </c>
      <c r="F49" s="390"/>
    </row>
    <row r="50" spans="2:6" s="169" customFormat="1" ht="15.75" customHeight="1">
      <c r="B50" s="388"/>
      <c r="C50" s="383" t="str">
        <f>'IS'!J10</f>
        <v>3 months ended</v>
      </c>
      <c r="D50" s="384"/>
      <c r="E50" s="396" t="str">
        <f>'IS'!P10</f>
        <v>12 months ended</v>
      </c>
      <c r="F50" s="384"/>
    </row>
    <row r="51" spans="2:6" ht="15.75" customHeight="1" thickBot="1">
      <c r="B51" s="388"/>
      <c r="C51" s="393" t="str">
        <f>Notes_A!C111</f>
        <v>30 June</v>
      </c>
      <c r="D51" s="394"/>
      <c r="E51" s="393" t="str">
        <f>C51</f>
        <v>30 June</v>
      </c>
      <c r="F51" s="394"/>
    </row>
    <row r="52" spans="1:6" ht="15.75" customHeight="1">
      <c r="A52" s="175"/>
      <c r="B52" s="388"/>
      <c r="C52" s="248" t="s">
        <v>92</v>
      </c>
      <c r="D52" s="177" t="s">
        <v>53</v>
      </c>
      <c r="E52" s="249" t="str">
        <f>C52</f>
        <v>2006</v>
      </c>
      <c r="F52" s="250" t="str">
        <f>D52</f>
        <v>2005</v>
      </c>
    </row>
    <row r="53" spans="1:6" ht="15.75" customHeight="1" thickBot="1">
      <c r="A53" s="175"/>
      <c r="B53" s="391"/>
      <c r="C53" s="178" t="s">
        <v>8</v>
      </c>
      <c r="D53" s="179" t="s">
        <v>8</v>
      </c>
      <c r="E53" s="178" t="s">
        <v>8</v>
      </c>
      <c r="F53" s="179" t="s">
        <v>8</v>
      </c>
    </row>
    <row r="54" spans="1:6" ht="15.75" customHeight="1">
      <c r="A54" s="175"/>
      <c r="B54" s="208" t="s">
        <v>213</v>
      </c>
      <c r="C54" s="251">
        <f>ROUND(HLOOKUP(C$51,'[1]PL Actual YE Jun06'!AY$6:BB$355,348,FALSE)/1000,0)</f>
        <v>18</v>
      </c>
      <c r="D54" s="252">
        <v>101</v>
      </c>
      <c r="E54" s="253">
        <f>ROUND(HLOOKUP(E$51,'[1]PL Actual YE Jun06'!BD$6:BG$355,348,FALSE)/1000,0)</f>
        <v>66</v>
      </c>
      <c r="F54" s="252">
        <v>112</v>
      </c>
    </row>
    <row r="55" spans="1:6" ht="15.75" customHeight="1">
      <c r="A55" s="175"/>
      <c r="B55" s="208" t="s">
        <v>214</v>
      </c>
      <c r="C55" s="251">
        <f>ROUND(HLOOKUP(C$51,'[1]PL Actual YE Jun06'!AY$6:BB$355,349,FALSE)/1000,0)</f>
        <v>1182</v>
      </c>
      <c r="D55" s="254">
        <v>445</v>
      </c>
      <c r="E55" s="251">
        <f>ROUND(HLOOKUP(E$51,'[1]PL Actual YE Jun06'!BD$6:BG$355,349,FALSE)/1000,0)</f>
        <v>2832</v>
      </c>
      <c r="F55" s="254">
        <v>598</v>
      </c>
    </row>
    <row r="56" spans="1:6" ht="15.75" customHeight="1" thickBot="1">
      <c r="A56" s="175"/>
      <c r="B56" s="255"/>
      <c r="C56" s="256">
        <f>SUM(C54:C55)</f>
        <v>1200</v>
      </c>
      <c r="D56" s="257">
        <f>SUM(D54:D55)</f>
        <v>546</v>
      </c>
      <c r="E56" s="256">
        <f>SUM(E54:E55)</f>
        <v>2898</v>
      </c>
      <c r="F56" s="258">
        <f>SUM(F54:F55)</f>
        <v>710</v>
      </c>
    </row>
    <row r="57" spans="1:6" s="207" customFormat="1" ht="15.75" customHeight="1">
      <c r="A57" s="200"/>
      <c r="B57" s="259"/>
      <c r="C57" s="217">
        <f>Notes_A!C73-Notes_A!C68+C56</f>
        <v>0</v>
      </c>
      <c r="D57" s="217">
        <f>Notes_A!D73-Notes_A!D68+D56</f>
        <v>0</v>
      </c>
      <c r="E57" s="217">
        <f>Notes_A!E73-Notes_A!E68+E56</f>
        <v>0</v>
      </c>
      <c r="F57" s="217">
        <f>Notes_A!F73-Notes_A!F68+F56</f>
        <v>0</v>
      </c>
    </row>
    <row r="58" spans="2:3" ht="15.75" customHeight="1">
      <c r="B58" s="3" t="s">
        <v>215</v>
      </c>
      <c r="C58" s="3"/>
    </row>
    <row r="59" spans="2:3" ht="15.75" customHeight="1">
      <c r="B59" s="3" t="s">
        <v>216</v>
      </c>
      <c r="C59" s="3"/>
    </row>
    <row r="60" spans="1:6" ht="15.75" customHeight="1">
      <c r="A60" s="175"/>
      <c r="B60" s="172"/>
      <c r="C60" s="172"/>
      <c r="D60" s="172"/>
      <c r="E60" s="172"/>
      <c r="F60" s="172"/>
    </row>
    <row r="61" spans="1:6" ht="15.75" customHeight="1">
      <c r="A61" s="175"/>
      <c r="B61" s="3"/>
      <c r="C61" s="3"/>
      <c r="D61" s="3"/>
      <c r="E61" s="3"/>
      <c r="F61" s="3"/>
    </row>
    <row r="62" spans="1:6" ht="15.75">
      <c r="A62" s="170" t="s">
        <v>217</v>
      </c>
      <c r="B62" s="26" t="s">
        <v>218</v>
      </c>
      <c r="C62" s="26"/>
      <c r="D62" s="26"/>
      <c r="E62" s="26"/>
      <c r="F62" s="26"/>
    </row>
    <row r="63" spans="2:3" ht="15.75" customHeight="1">
      <c r="B63" s="3" t="s">
        <v>219</v>
      </c>
      <c r="C63" s="3"/>
    </row>
    <row r="64" spans="2:3" ht="15.75" customHeight="1">
      <c r="B64" s="3" t="s">
        <v>220</v>
      </c>
      <c r="C64" s="3"/>
    </row>
    <row r="65" spans="2:6" ht="15.75" customHeight="1">
      <c r="B65" s="172"/>
      <c r="C65" s="172"/>
      <c r="D65" s="172"/>
      <c r="E65" s="172"/>
      <c r="F65" s="172"/>
    </row>
    <row r="66" spans="1:6" s="169" customFormat="1" ht="15.75" customHeight="1">
      <c r="A66" s="170"/>
      <c r="B66" s="3"/>
      <c r="C66" s="3"/>
      <c r="D66" s="3"/>
      <c r="E66" s="3"/>
      <c r="F66" s="3"/>
    </row>
    <row r="67" spans="1:6" ht="15.75" customHeight="1">
      <c r="A67" s="170" t="s">
        <v>221</v>
      </c>
      <c r="B67" s="26" t="s">
        <v>222</v>
      </c>
      <c r="C67" s="26"/>
      <c r="D67" s="26"/>
      <c r="E67" s="26"/>
      <c r="F67" s="26"/>
    </row>
    <row r="68" spans="2:6" ht="15.75" customHeight="1">
      <c r="B68" s="26" t="s">
        <v>223</v>
      </c>
      <c r="C68" s="26"/>
      <c r="D68" s="26"/>
      <c r="E68" s="26"/>
      <c r="F68" s="26"/>
    </row>
    <row r="69" spans="2:3" ht="15.75" customHeight="1">
      <c r="B69" s="3" t="s">
        <v>224</v>
      </c>
      <c r="C69" s="3"/>
    </row>
    <row r="70" spans="1:6" s="169" customFormat="1" ht="15.75" customHeight="1">
      <c r="A70" s="170"/>
      <c r="B70" s="3"/>
      <c r="C70" s="3"/>
      <c r="D70" s="3"/>
      <c r="E70" s="3"/>
      <c r="F70" s="3"/>
    </row>
    <row r="71" spans="1:6" s="169" customFormat="1" ht="15.75" customHeight="1">
      <c r="A71" s="170"/>
      <c r="B71" s="3"/>
      <c r="C71" s="3"/>
      <c r="D71" s="3"/>
      <c r="E71" s="3"/>
      <c r="F71" s="3"/>
    </row>
    <row r="72" spans="1:6" ht="15.75" customHeight="1">
      <c r="A72" s="170" t="s">
        <v>225</v>
      </c>
      <c r="B72" s="26" t="s">
        <v>226</v>
      </c>
      <c r="C72" s="26"/>
      <c r="D72" s="26"/>
      <c r="E72" s="26"/>
      <c r="F72" s="26"/>
    </row>
    <row r="73" spans="2:6" ht="15.75" customHeight="1">
      <c r="B73" s="26" t="s">
        <v>227</v>
      </c>
      <c r="C73" s="26"/>
      <c r="D73" s="26"/>
      <c r="E73" s="26"/>
      <c r="F73" s="26"/>
    </row>
    <row r="74" spans="2:6" ht="15.75" customHeight="1">
      <c r="B74" s="26"/>
      <c r="C74" s="26"/>
      <c r="D74" s="26"/>
      <c r="E74" s="26"/>
      <c r="F74" s="26"/>
    </row>
    <row r="75" spans="2:6" ht="15.75" customHeight="1">
      <c r="B75" s="26" t="s">
        <v>228</v>
      </c>
      <c r="C75" s="26"/>
      <c r="D75" s="26"/>
      <c r="E75" s="26"/>
      <c r="F75" s="26"/>
    </row>
    <row r="76" spans="2:3" ht="15.75">
      <c r="B76" s="3" t="s">
        <v>229</v>
      </c>
      <c r="C76" s="3"/>
    </row>
    <row r="77" spans="1:6" ht="15.75" customHeight="1">
      <c r="A77" s="166"/>
      <c r="B77" s="260" t="s">
        <v>230</v>
      </c>
      <c r="C77" s="260"/>
      <c r="D77" s="260"/>
      <c r="E77" s="260"/>
      <c r="F77" s="260"/>
    </row>
    <row r="78" spans="1:6" ht="15.75" customHeight="1">
      <c r="A78" s="166"/>
      <c r="B78" s="260"/>
      <c r="C78" s="260"/>
      <c r="D78" s="260"/>
      <c r="E78" s="260"/>
      <c r="F78" s="260"/>
    </row>
    <row r="79" spans="1:6" ht="15.75" customHeight="1">
      <c r="A79" s="166"/>
      <c r="B79" s="166" t="s">
        <v>231</v>
      </c>
      <c r="C79" s="260"/>
      <c r="D79" s="260"/>
      <c r="E79" s="260"/>
      <c r="F79" s="260"/>
    </row>
    <row r="80" spans="1:6" ht="15.75" customHeight="1">
      <c r="A80" s="166"/>
      <c r="B80" s="261" t="s">
        <v>232</v>
      </c>
      <c r="C80" s="260"/>
      <c r="D80" s="260"/>
      <c r="E80" s="260"/>
      <c r="F80" s="260"/>
    </row>
    <row r="81" spans="1:6" ht="15.75" customHeight="1">
      <c r="A81" s="166"/>
      <c r="B81" s="261"/>
      <c r="C81" s="260"/>
      <c r="D81" s="260"/>
      <c r="E81" s="260"/>
      <c r="F81" s="260"/>
    </row>
    <row r="82" spans="1:6" ht="15.75" customHeight="1">
      <c r="A82" s="166"/>
      <c r="B82" s="262" t="s">
        <v>233</v>
      </c>
      <c r="C82" s="260"/>
      <c r="D82" s="260"/>
      <c r="E82" s="260"/>
      <c r="F82" s="260"/>
    </row>
    <row r="83" spans="1:6" ht="15.75" customHeight="1">
      <c r="A83" s="166"/>
      <c r="B83" s="262" t="s">
        <v>234</v>
      </c>
      <c r="C83" s="260"/>
      <c r="D83" s="260"/>
      <c r="E83" s="260"/>
      <c r="F83" s="260"/>
    </row>
    <row r="84" spans="1:6" ht="15.75" customHeight="1">
      <c r="A84" s="166"/>
      <c r="B84" s="262" t="s">
        <v>235</v>
      </c>
      <c r="C84" s="260"/>
      <c r="D84" s="260"/>
      <c r="E84" s="260"/>
      <c r="F84" s="260"/>
    </row>
    <row r="85" spans="1:6" ht="15.75" customHeight="1">
      <c r="A85" s="166"/>
      <c r="B85" s="262"/>
      <c r="C85" s="260"/>
      <c r="D85" s="260"/>
      <c r="E85" s="260"/>
      <c r="F85" s="260"/>
    </row>
    <row r="86" spans="1:9" ht="15.75" customHeight="1">
      <c r="A86" s="166"/>
      <c r="B86" s="166" t="s">
        <v>236</v>
      </c>
      <c r="C86" s="260"/>
      <c r="D86" s="260"/>
      <c r="E86" s="260"/>
      <c r="F86" s="260"/>
      <c r="G86" s="172"/>
      <c r="H86" s="172"/>
      <c r="I86" s="172"/>
    </row>
    <row r="87" spans="1:9" ht="15.75" customHeight="1">
      <c r="A87" s="166"/>
      <c r="B87" s="166" t="s">
        <v>237</v>
      </c>
      <c r="C87" s="260"/>
      <c r="D87" s="260"/>
      <c r="E87" s="260"/>
      <c r="F87" s="260"/>
      <c r="G87" s="172"/>
      <c r="H87" s="172"/>
      <c r="I87" s="172"/>
    </row>
    <row r="88" spans="1:9" ht="15.75" customHeight="1">
      <c r="A88" s="166"/>
      <c r="B88" s="166" t="s">
        <v>238</v>
      </c>
      <c r="C88" s="260"/>
      <c r="D88" s="260"/>
      <c r="E88" s="260"/>
      <c r="F88" s="260"/>
      <c r="G88" s="172"/>
      <c r="H88" s="172"/>
      <c r="I88" s="172"/>
    </row>
    <row r="89" spans="1:6" ht="15.75" customHeight="1">
      <c r="A89" s="166"/>
      <c r="C89" s="260"/>
      <c r="D89" s="260"/>
      <c r="E89" s="260"/>
      <c r="F89" s="260"/>
    </row>
    <row r="90" spans="2:6" ht="15.75" customHeight="1">
      <c r="B90" s="26" t="s">
        <v>239</v>
      </c>
      <c r="C90" s="26"/>
      <c r="D90" s="26"/>
      <c r="E90" s="26"/>
      <c r="F90" s="26"/>
    </row>
    <row r="91" spans="2:3" ht="15.75" customHeight="1">
      <c r="B91" s="3" t="s">
        <v>240</v>
      </c>
      <c r="C91" s="3"/>
    </row>
    <row r="92" spans="2:3" ht="15.75" customHeight="1">
      <c r="B92" s="3" t="s">
        <v>241</v>
      </c>
      <c r="C92" s="3"/>
    </row>
    <row r="93" spans="3:6" ht="15.75" customHeight="1">
      <c r="C93" s="263" t="s">
        <v>242</v>
      </c>
      <c r="D93" s="263" t="s">
        <v>243</v>
      </c>
      <c r="E93" s="263"/>
      <c r="F93" s="169"/>
    </row>
    <row r="94" spans="3:6" ht="15.75" customHeight="1">
      <c r="C94" s="264" t="s">
        <v>244</v>
      </c>
      <c r="D94" s="264" t="s">
        <v>244</v>
      </c>
      <c r="E94" s="264" t="s">
        <v>245</v>
      </c>
      <c r="F94" s="169"/>
    </row>
    <row r="95" spans="2:6" ht="15.75" customHeight="1">
      <c r="B95" s="3"/>
      <c r="C95" s="263" t="s">
        <v>169</v>
      </c>
      <c r="D95" s="263" t="s">
        <v>169</v>
      </c>
      <c r="E95" s="263" t="s">
        <v>169</v>
      </c>
      <c r="F95" s="3"/>
    </row>
    <row r="96" spans="2:6" ht="15.75" customHeight="1">
      <c r="B96" s="3" t="s">
        <v>246</v>
      </c>
      <c r="C96" s="104">
        <v>12000</v>
      </c>
      <c r="D96" s="104">
        <v>12000</v>
      </c>
      <c r="E96" s="104">
        <f>C96-D96</f>
        <v>0</v>
      </c>
      <c r="F96" s="3"/>
    </row>
    <row r="97" spans="2:6" ht="15.75" customHeight="1">
      <c r="B97" s="3" t="s">
        <v>247</v>
      </c>
      <c r="C97" s="104">
        <f>17176+300</f>
        <v>17476</v>
      </c>
      <c r="D97" s="104">
        <v>17176</v>
      </c>
      <c r="E97" s="104">
        <f>C97-D97</f>
        <v>300</v>
      </c>
      <c r="F97" s="3"/>
    </row>
    <row r="98" spans="2:6" ht="15.75" customHeight="1">
      <c r="B98" s="3" t="s">
        <v>248</v>
      </c>
      <c r="C98" s="104">
        <f>1500-300</f>
        <v>1200</v>
      </c>
      <c r="D98" s="104">
        <v>1200</v>
      </c>
      <c r="E98" s="104">
        <f>C98-D98</f>
        <v>0</v>
      </c>
      <c r="F98" s="3"/>
    </row>
    <row r="99" spans="2:6" ht="16.5" customHeight="1" thickBot="1">
      <c r="B99" s="3"/>
      <c r="C99" s="220">
        <f>SUM(C96:C98)</f>
        <v>30676</v>
      </c>
      <c r="D99" s="220">
        <f>SUM(D96:D98)</f>
        <v>30376</v>
      </c>
      <c r="E99" s="220">
        <f>SUM(E96:E98)</f>
        <v>300</v>
      </c>
      <c r="F99" s="3"/>
    </row>
    <row r="100" spans="2:6" ht="16.5" customHeight="1" thickTop="1">
      <c r="B100" s="3"/>
      <c r="C100" s="3"/>
      <c r="D100" s="3"/>
      <c r="E100" s="3"/>
      <c r="F100" s="3"/>
    </row>
    <row r="101" spans="2:6" ht="16.5" customHeight="1">
      <c r="B101" s="171" t="s">
        <v>249</v>
      </c>
      <c r="C101" s="26"/>
      <c r="D101" s="26"/>
      <c r="E101" s="26"/>
      <c r="F101" s="26"/>
    </row>
    <row r="102" spans="2:6" ht="16.5" customHeight="1">
      <c r="B102" s="3" t="s">
        <v>250</v>
      </c>
      <c r="C102" s="3"/>
      <c r="D102" s="3"/>
      <c r="E102" s="3"/>
      <c r="F102" s="3"/>
    </row>
    <row r="103" spans="2:6" ht="16.5" customHeight="1">
      <c r="B103" s="3" t="s">
        <v>251</v>
      </c>
      <c r="C103" s="3"/>
      <c r="D103" s="3"/>
      <c r="E103" s="3"/>
      <c r="F103" s="3"/>
    </row>
    <row r="105" spans="2:6" ht="16.5" customHeight="1">
      <c r="B105" s="3"/>
      <c r="C105" s="3"/>
      <c r="D105" s="3"/>
      <c r="E105" s="3"/>
      <c r="F105" s="3"/>
    </row>
    <row r="106" spans="1:6" ht="16.5" customHeight="1">
      <c r="A106" s="170" t="s">
        <v>252</v>
      </c>
      <c r="B106" s="26" t="s">
        <v>253</v>
      </c>
      <c r="C106" s="26"/>
      <c r="D106" s="26"/>
      <c r="E106" s="26"/>
      <c r="F106" s="26"/>
    </row>
    <row r="107" spans="2:6" ht="15.75" customHeight="1">
      <c r="B107" s="171" t="s">
        <v>254</v>
      </c>
      <c r="C107" s="172"/>
      <c r="D107" s="172"/>
      <c r="E107" s="172"/>
      <c r="F107" s="172"/>
    </row>
    <row r="108" spans="2:6" ht="15.75" customHeight="1" thickBot="1">
      <c r="B108" s="3"/>
      <c r="C108" s="3"/>
      <c r="D108" s="3"/>
      <c r="E108" s="3"/>
      <c r="F108" s="3"/>
    </row>
    <row r="109" spans="2:6" s="169" customFormat="1" ht="15.75" customHeight="1" thickBot="1">
      <c r="B109" s="387"/>
      <c r="C109" s="265" t="s">
        <v>255</v>
      </c>
      <c r="D109" s="266" t="s">
        <v>256</v>
      </c>
      <c r="E109" s="267" t="s">
        <v>75</v>
      </c>
      <c r="F109" s="237"/>
    </row>
    <row r="110" spans="2:6" ht="15.75" customHeight="1" thickBot="1">
      <c r="B110" s="391"/>
      <c r="C110" s="268" t="s">
        <v>8</v>
      </c>
      <c r="D110" s="269" t="s">
        <v>8</v>
      </c>
      <c r="E110" s="270" t="s">
        <v>169</v>
      </c>
      <c r="F110" s="237"/>
    </row>
    <row r="111" spans="2:6" ht="15.75" customHeight="1">
      <c r="B111" s="271" t="s">
        <v>257</v>
      </c>
      <c r="C111" s="272"/>
      <c r="D111" s="273"/>
      <c r="E111" s="274"/>
      <c r="F111" s="237"/>
    </row>
    <row r="112" spans="1:6" s="233" customFormat="1" ht="15.75" customHeight="1" hidden="1" outlineLevel="1">
      <c r="A112" s="175"/>
      <c r="B112" s="275" t="s">
        <v>258</v>
      </c>
      <c r="C112" s="189">
        <f>ROUND('[1]Grp-Notes'!L398/1000,0)</f>
        <v>0</v>
      </c>
      <c r="D112" s="276">
        <v>0</v>
      </c>
      <c r="E112" s="192">
        <f>C112+D112</f>
        <v>0</v>
      </c>
      <c r="F112" s="237"/>
    </row>
    <row r="113" spans="1:6" s="233" customFormat="1" ht="15.75" customHeight="1" hidden="1" outlineLevel="1">
      <c r="A113" s="175"/>
      <c r="B113" s="275" t="s">
        <v>259</v>
      </c>
      <c r="C113" s="189">
        <f>ROUND('[1]Grp-Notes'!L397/1000,0)</f>
        <v>0</v>
      </c>
      <c r="D113" s="277">
        <v>0</v>
      </c>
      <c r="E113" s="278">
        <f>C113+D113</f>
        <v>0</v>
      </c>
      <c r="F113" s="237"/>
    </row>
    <row r="114" spans="1:6" s="233" customFormat="1" ht="15.75" customHeight="1" collapsed="1">
      <c r="A114" s="175"/>
      <c r="B114" s="279" t="s">
        <v>260</v>
      </c>
      <c r="C114" s="189">
        <f>'BS'!B34</f>
        <v>101</v>
      </c>
      <c r="D114" s="276">
        <f>'BS'!B42</f>
        <v>489</v>
      </c>
      <c r="E114" s="280">
        <f>C114+D114</f>
        <v>590</v>
      </c>
      <c r="F114" s="237"/>
    </row>
    <row r="115" spans="1:6" s="233" customFormat="1" ht="15.75" customHeight="1">
      <c r="A115" s="175"/>
      <c r="B115" s="279" t="s">
        <v>261</v>
      </c>
      <c r="C115" s="281">
        <f>'BS'!B35</f>
        <v>620</v>
      </c>
      <c r="D115" s="282">
        <f>'BS'!B43</f>
        <v>30928</v>
      </c>
      <c r="E115" s="283">
        <f>C115+D115</f>
        <v>31548</v>
      </c>
      <c r="F115" s="237"/>
    </row>
    <row r="116" spans="1:6" ht="15.75">
      <c r="A116" s="187"/>
      <c r="B116" s="275"/>
      <c r="C116" s="196">
        <f>SUM(C112:C115)</f>
        <v>721</v>
      </c>
      <c r="D116" s="284">
        <f>SUM(D112:D115)</f>
        <v>31417</v>
      </c>
      <c r="E116" s="285">
        <f>SUM(E112:E115)</f>
        <v>32138</v>
      </c>
      <c r="F116" s="237"/>
    </row>
    <row r="117" spans="1:6" s="233" customFormat="1" ht="15.75" customHeight="1" collapsed="1">
      <c r="A117" s="175"/>
      <c r="B117" s="279" t="s">
        <v>262</v>
      </c>
      <c r="C117" s="189"/>
      <c r="D117" s="276"/>
      <c r="E117" s="280"/>
      <c r="F117" s="237"/>
    </row>
    <row r="118" spans="1:6" s="233" customFormat="1" ht="15.75" customHeight="1">
      <c r="A118" s="175"/>
      <c r="B118" s="279" t="s">
        <v>258</v>
      </c>
      <c r="C118" s="189">
        <f>ROUND('[1]Grp-Notes'!L403/1000,0)</f>
        <v>12287</v>
      </c>
      <c r="D118" s="276">
        <v>0</v>
      </c>
      <c r="E118" s="280">
        <f>C118+D118</f>
        <v>12287</v>
      </c>
      <c r="F118" s="237"/>
    </row>
    <row r="119" spans="1:6" ht="15.75" customHeight="1" hidden="1" outlineLevel="1">
      <c r="A119" s="175"/>
      <c r="B119" s="275" t="s">
        <v>259</v>
      </c>
      <c r="C119" s="189">
        <f>ROUND('[1]Grp-Notes'!L402/1000,0)</f>
        <v>0</v>
      </c>
      <c r="D119" s="276"/>
      <c r="E119" s="280">
        <f>C119+D119</f>
        <v>0</v>
      </c>
      <c r="F119" s="237"/>
    </row>
    <row r="120" spans="1:6" ht="15.75" customHeight="1" hidden="1" outlineLevel="1">
      <c r="A120" s="175"/>
      <c r="B120" s="275"/>
      <c r="C120" s="189"/>
      <c r="D120" s="276"/>
      <c r="E120" s="280"/>
      <c r="F120" s="237"/>
    </row>
    <row r="121" spans="1:6" ht="15.75" customHeight="1" hidden="1" outlineLevel="1">
      <c r="A121" s="175"/>
      <c r="B121" s="275"/>
      <c r="C121" s="189"/>
      <c r="D121" s="276"/>
      <c r="E121" s="280"/>
      <c r="F121" s="237"/>
    </row>
    <row r="122" spans="1:6" ht="15.75" customHeight="1" collapsed="1">
      <c r="A122" s="187"/>
      <c r="B122" s="275"/>
      <c r="C122" s="196">
        <f>SUM(C118:C121)</f>
        <v>12287</v>
      </c>
      <c r="D122" s="284">
        <f>SUM(D118:D121)</f>
        <v>0</v>
      </c>
      <c r="E122" s="285">
        <f>SUM(E118:E121)</f>
        <v>12287</v>
      </c>
      <c r="F122" s="237"/>
    </row>
    <row r="123" spans="1:6" ht="15.75" customHeight="1">
      <c r="A123" s="187"/>
      <c r="B123" s="275"/>
      <c r="C123" s="189"/>
      <c r="D123" s="276"/>
      <c r="E123" s="280"/>
      <c r="F123" s="237"/>
    </row>
    <row r="124" spans="1:6" ht="15.75" customHeight="1" thickBot="1">
      <c r="A124" s="187"/>
      <c r="B124" s="286" t="s">
        <v>263</v>
      </c>
      <c r="C124" s="287">
        <f>C116+C122</f>
        <v>13008</v>
      </c>
      <c r="D124" s="288">
        <f>D116+D122</f>
        <v>31417</v>
      </c>
      <c r="E124" s="289">
        <f>E116+E122</f>
        <v>44425</v>
      </c>
      <c r="F124" s="237"/>
    </row>
    <row r="125" spans="1:6" ht="15.75" customHeight="1">
      <c r="A125" s="187"/>
      <c r="B125" s="3"/>
      <c r="C125" s="3"/>
      <c r="D125" s="104"/>
      <c r="E125" s="104">
        <f>E124-SUM('BS'!B32:B35)-SUM('BS'!B42:B43)</f>
        <v>0</v>
      </c>
      <c r="F125" s="3"/>
    </row>
    <row r="126" spans="1:6" ht="15.75" customHeight="1">
      <c r="A126" s="187"/>
      <c r="B126" s="171" t="s">
        <v>264</v>
      </c>
      <c r="C126" s="171"/>
      <c r="D126" s="171"/>
      <c r="E126" s="171"/>
      <c r="F126" s="290"/>
    </row>
    <row r="127" spans="1:6" ht="15.75" customHeight="1" thickBot="1">
      <c r="A127" s="175"/>
      <c r="B127" s="291" t="s">
        <v>265</v>
      </c>
      <c r="C127" s="290"/>
      <c r="D127" s="290"/>
      <c r="E127" s="292">
        <v>28748</v>
      </c>
      <c r="F127" s="290"/>
    </row>
    <row r="128" spans="1:6" ht="15.75" customHeight="1" thickTop="1">
      <c r="A128" s="175"/>
      <c r="B128" s="290"/>
      <c r="C128" s="290"/>
      <c r="D128" s="290"/>
      <c r="E128" s="290"/>
      <c r="F128" s="290"/>
    </row>
    <row r="129" spans="2:6" ht="15.75" customHeight="1">
      <c r="B129" s="3"/>
      <c r="C129" s="3"/>
      <c r="D129" s="3"/>
      <c r="E129" s="3"/>
      <c r="F129" s="3"/>
    </row>
    <row r="130" spans="1:6" ht="15.75">
      <c r="A130" s="170" t="s">
        <v>266</v>
      </c>
      <c r="B130" s="169" t="s">
        <v>267</v>
      </c>
      <c r="C130" s="169"/>
      <c r="D130" s="169"/>
      <c r="E130" s="169"/>
      <c r="F130" s="169"/>
    </row>
    <row r="131" spans="2:6" ht="16.5" customHeight="1">
      <c r="B131" s="3" t="s">
        <v>268</v>
      </c>
      <c r="C131" s="3"/>
      <c r="D131" s="3"/>
      <c r="E131" s="3"/>
      <c r="F131" s="3"/>
    </row>
    <row r="132" spans="2:6" ht="16.5" customHeight="1">
      <c r="B132" s="3" t="s">
        <v>269</v>
      </c>
      <c r="C132" s="3"/>
      <c r="D132" s="3"/>
      <c r="E132" s="3"/>
      <c r="F132" s="3"/>
    </row>
    <row r="133" spans="2:6" ht="16.5" customHeight="1">
      <c r="B133" s="3" t="s">
        <v>270</v>
      </c>
      <c r="C133" s="3"/>
      <c r="D133" s="3"/>
      <c r="E133" s="3"/>
      <c r="F133" s="3"/>
    </row>
    <row r="134" spans="2:6" ht="16.5" customHeight="1">
      <c r="B134" s="3"/>
      <c r="C134" s="3"/>
      <c r="D134" s="3"/>
      <c r="E134" s="3"/>
      <c r="F134" s="3"/>
    </row>
    <row r="135" spans="2:6" ht="16.5" customHeight="1">
      <c r="B135" s="3" t="s">
        <v>271</v>
      </c>
      <c r="C135" s="3"/>
      <c r="D135" s="3"/>
      <c r="E135" s="3"/>
      <c r="F135" s="3"/>
    </row>
    <row r="136" spans="2:6" ht="16.5" customHeight="1">
      <c r="B136" s="3" t="s">
        <v>272</v>
      </c>
      <c r="C136" s="3"/>
      <c r="D136" s="3"/>
      <c r="E136" s="3"/>
      <c r="F136" s="3"/>
    </row>
    <row r="137" spans="2:6" ht="16.5" customHeight="1">
      <c r="B137" s="3"/>
      <c r="C137" s="3"/>
      <c r="D137" s="3"/>
      <c r="E137" s="3"/>
      <c r="F137" s="3"/>
    </row>
    <row r="138" spans="2:6" ht="16.5" customHeight="1">
      <c r="B138" s="3"/>
      <c r="D138" s="32" t="s">
        <v>273</v>
      </c>
      <c r="E138" s="32" t="s">
        <v>274</v>
      </c>
      <c r="F138" s="3"/>
    </row>
    <row r="139" spans="2:6" ht="16.5" customHeight="1">
      <c r="B139" s="3"/>
      <c r="C139" s="293" t="s">
        <v>275</v>
      </c>
      <c r="D139" s="293" t="s">
        <v>276</v>
      </c>
      <c r="E139" s="293" t="s">
        <v>277</v>
      </c>
      <c r="F139" s="3"/>
    </row>
    <row r="140" spans="4:6" ht="16.5" customHeight="1">
      <c r="D140" s="294" t="s">
        <v>278</v>
      </c>
      <c r="E140" s="32" t="s">
        <v>169</v>
      </c>
      <c r="F140" s="3"/>
    </row>
    <row r="141" spans="2:6" ht="16.5" customHeight="1">
      <c r="B141" s="3" t="s">
        <v>279</v>
      </c>
      <c r="D141" s="3"/>
      <c r="E141" s="3"/>
      <c r="F141" s="3"/>
    </row>
    <row r="142" spans="2:6" ht="16.5" customHeight="1">
      <c r="B142" s="261" t="s">
        <v>280</v>
      </c>
      <c r="C142" s="32" t="s">
        <v>281</v>
      </c>
      <c r="D142" s="104">
        <f>ROUND('[1]FX-Details'!D100/1000,0)</f>
        <v>18900</v>
      </c>
      <c r="E142" s="104">
        <f>ROUND('[1]FX-Details'!J100/1000,0)</f>
        <v>68714</v>
      </c>
      <c r="F142" s="3"/>
    </row>
    <row r="143" spans="2:6" ht="16.5" customHeight="1">
      <c r="B143" s="3"/>
      <c r="C143" s="3"/>
      <c r="D143" s="3"/>
      <c r="E143" s="3"/>
      <c r="F143" s="3"/>
    </row>
    <row r="144" spans="2:6" ht="16.5" customHeight="1">
      <c r="B144" s="3" t="s">
        <v>282</v>
      </c>
      <c r="C144" s="3"/>
      <c r="D144" s="3"/>
      <c r="E144" s="3"/>
      <c r="F144" s="3"/>
    </row>
    <row r="145" spans="2:6" ht="16.5" customHeight="1">
      <c r="B145" s="3" t="s">
        <v>283</v>
      </c>
      <c r="C145" s="3"/>
      <c r="D145" s="3"/>
      <c r="E145" s="3"/>
      <c r="F145" s="3"/>
    </row>
    <row r="146" spans="2:6" ht="16.5" customHeight="1">
      <c r="B146" s="3" t="s">
        <v>284</v>
      </c>
      <c r="C146" s="3"/>
      <c r="D146" s="3"/>
      <c r="E146" s="3"/>
      <c r="F146" s="3"/>
    </row>
    <row r="147" spans="2:6" ht="16.5" customHeight="1">
      <c r="B147" s="3"/>
      <c r="C147" s="3"/>
      <c r="D147" s="3"/>
      <c r="E147" s="3"/>
      <c r="F147" s="3"/>
    </row>
    <row r="148" spans="2:6" ht="16.5" customHeight="1">
      <c r="B148" s="3" t="s">
        <v>285</v>
      </c>
      <c r="C148" s="3"/>
      <c r="D148" s="3"/>
      <c r="E148" s="3"/>
      <c r="F148" s="3"/>
    </row>
    <row r="149" spans="2:6" ht="16.5" customHeight="1">
      <c r="B149" s="3" t="s">
        <v>286</v>
      </c>
      <c r="C149" s="3"/>
      <c r="D149" s="3"/>
      <c r="E149" s="3"/>
      <c r="F149" s="3"/>
    </row>
    <row r="150" spans="2:6" ht="16.5" customHeight="1">
      <c r="B150" s="3"/>
      <c r="C150" s="3"/>
      <c r="D150" s="3"/>
      <c r="E150" s="3"/>
      <c r="F150" s="3"/>
    </row>
    <row r="151" spans="2:6" ht="16.5" customHeight="1">
      <c r="B151" s="3" t="s">
        <v>287</v>
      </c>
      <c r="C151" s="3"/>
      <c r="D151" s="3"/>
      <c r="E151" s="3"/>
      <c r="F151" s="3"/>
    </row>
    <row r="152" spans="2:6" ht="16.5" customHeight="1">
      <c r="B152" s="3" t="s">
        <v>288</v>
      </c>
      <c r="C152" s="3"/>
      <c r="D152" s="3"/>
      <c r="E152" s="3"/>
      <c r="F152" s="3"/>
    </row>
    <row r="153" spans="2:6" ht="16.5" customHeight="1">
      <c r="B153" s="3"/>
      <c r="C153" s="3"/>
      <c r="D153" s="3"/>
      <c r="E153" s="3"/>
      <c r="F153" s="3"/>
    </row>
    <row r="154" spans="2:6" ht="16.5" customHeight="1">
      <c r="B154" s="3" t="s">
        <v>289</v>
      </c>
      <c r="C154" s="3"/>
      <c r="D154" s="3"/>
      <c r="E154" s="3"/>
      <c r="F154" s="3"/>
    </row>
    <row r="155" spans="2:6" ht="16.5" customHeight="1">
      <c r="B155" s="3" t="s">
        <v>290</v>
      </c>
      <c r="C155" s="3"/>
      <c r="D155" s="3"/>
      <c r="E155" s="3"/>
      <c r="F155" s="3"/>
    </row>
    <row r="156" spans="1:6" s="169" customFormat="1" ht="15.75" customHeight="1">
      <c r="A156" s="170"/>
      <c r="B156" s="3"/>
      <c r="C156" s="3"/>
      <c r="D156" s="3"/>
      <c r="E156" s="3"/>
      <c r="F156" s="3"/>
    </row>
    <row r="157" spans="1:6" s="169" customFormat="1" ht="15.75" customHeight="1">
      <c r="A157" s="170"/>
      <c r="B157" s="3"/>
      <c r="C157" s="3"/>
      <c r="D157" s="3"/>
      <c r="E157" s="3"/>
      <c r="F157" s="3"/>
    </row>
    <row r="158" spans="1:6" ht="15" customHeight="1">
      <c r="A158" s="170" t="s">
        <v>291</v>
      </c>
      <c r="B158" s="169" t="s">
        <v>292</v>
      </c>
      <c r="C158" s="169"/>
      <c r="D158" s="169"/>
      <c r="E158" s="169"/>
      <c r="F158" s="169"/>
    </row>
    <row r="159" spans="2:6" ht="16.5" customHeight="1">
      <c r="B159" s="3" t="s">
        <v>293</v>
      </c>
      <c r="C159" s="3"/>
      <c r="D159" s="3"/>
      <c r="E159" s="3"/>
      <c r="F159" s="3"/>
    </row>
    <row r="160" spans="2:6" ht="15.75" customHeight="1">
      <c r="B160" s="3"/>
      <c r="C160" s="3"/>
      <c r="D160" s="3"/>
      <c r="E160" s="3"/>
      <c r="F160" s="3"/>
    </row>
    <row r="161" spans="1:6" s="169" customFormat="1" ht="15.75" customHeight="1">
      <c r="A161" s="170"/>
      <c r="B161" s="3"/>
      <c r="C161" s="3"/>
      <c r="D161" s="3"/>
      <c r="E161" s="3"/>
      <c r="F161" s="3"/>
    </row>
    <row r="162" spans="1:6" ht="15.75">
      <c r="A162" s="170" t="s">
        <v>294</v>
      </c>
      <c r="B162" s="169" t="s">
        <v>295</v>
      </c>
      <c r="C162" s="169"/>
      <c r="D162" s="169"/>
      <c r="E162" s="169"/>
      <c r="F162" s="169"/>
    </row>
    <row r="163" spans="2:6" ht="16.5" customHeight="1">
      <c r="B163" s="3" t="s">
        <v>296</v>
      </c>
      <c r="C163" s="3"/>
      <c r="D163" s="3"/>
      <c r="E163" s="3"/>
      <c r="F163" s="3"/>
    </row>
    <row r="164" spans="2:6" ht="16.5" customHeight="1">
      <c r="B164" s="3" t="s">
        <v>297</v>
      </c>
      <c r="C164" s="3"/>
      <c r="D164" s="3"/>
      <c r="E164" s="3"/>
      <c r="F164" s="3"/>
    </row>
    <row r="165" spans="2:6" ht="16.5" customHeight="1">
      <c r="B165" s="3" t="s">
        <v>298</v>
      </c>
      <c r="C165" s="3"/>
      <c r="D165" s="3"/>
      <c r="E165" s="3"/>
      <c r="F165" s="3"/>
    </row>
    <row r="166" spans="1:6" ht="15.75" customHeight="1" thickBot="1">
      <c r="A166" s="166"/>
      <c r="B166" s="3"/>
      <c r="C166" s="3"/>
      <c r="D166" s="3"/>
      <c r="E166" s="3"/>
      <c r="F166" s="3"/>
    </row>
    <row r="167" spans="1:6" ht="15.75" customHeight="1">
      <c r="A167" s="166"/>
      <c r="B167" s="387"/>
      <c r="C167" s="389" t="s">
        <v>145</v>
      </c>
      <c r="D167" s="390"/>
      <c r="E167" s="389" t="s">
        <v>146</v>
      </c>
      <c r="F167" s="390"/>
    </row>
    <row r="168" spans="2:6" s="169" customFormat="1" ht="15.75" customHeight="1">
      <c r="B168" s="388"/>
      <c r="C168" s="383" t="str">
        <f>C50</f>
        <v>3 months ended</v>
      </c>
      <c r="D168" s="384"/>
      <c r="E168" s="383" t="str">
        <f>E50</f>
        <v>12 months ended</v>
      </c>
      <c r="F168" s="384"/>
    </row>
    <row r="169" spans="2:6" ht="15.75" customHeight="1" thickBot="1">
      <c r="B169" s="388"/>
      <c r="C169" s="385" t="str">
        <f>C51</f>
        <v>30 June</v>
      </c>
      <c r="D169" s="386"/>
      <c r="E169" s="385" t="str">
        <f>C169</f>
        <v>30 June</v>
      </c>
      <c r="F169" s="386"/>
    </row>
    <row r="170" spans="1:6" ht="15.75" customHeight="1" thickBot="1">
      <c r="A170" s="175"/>
      <c r="B170" s="388"/>
      <c r="C170" s="295" t="s">
        <v>92</v>
      </c>
      <c r="D170" s="296" t="s">
        <v>53</v>
      </c>
      <c r="E170" s="295" t="str">
        <f>C170</f>
        <v>2006</v>
      </c>
      <c r="F170" s="297" t="str">
        <f>D170</f>
        <v>2005</v>
      </c>
    </row>
    <row r="171" spans="1:6" ht="19.5" customHeight="1">
      <c r="A171" s="382"/>
      <c r="B171" s="298" t="s">
        <v>299</v>
      </c>
      <c r="C171" s="299"/>
      <c r="D171" s="300"/>
      <c r="E171" s="299"/>
      <c r="F171" s="301"/>
    </row>
    <row r="172" spans="1:6" ht="15.75" customHeight="1">
      <c r="A172" s="382"/>
      <c r="B172" s="275" t="s">
        <v>300</v>
      </c>
      <c r="C172" s="191">
        <f>'IS'!N24</f>
        <v>3151</v>
      </c>
      <c r="D172" s="209">
        <v>3180</v>
      </c>
      <c r="E172" s="225">
        <f>'IS'!P24</f>
        <v>12338</v>
      </c>
      <c r="F172" s="209">
        <v>7169</v>
      </c>
    </row>
    <row r="173" spans="1:6" ht="15.75" customHeight="1">
      <c r="A173" s="175"/>
      <c r="B173" s="275"/>
      <c r="C173" s="191"/>
      <c r="D173" s="209"/>
      <c r="E173" s="191"/>
      <c r="F173" s="302"/>
    </row>
    <row r="174" spans="1:6" ht="15.75" customHeight="1">
      <c r="A174" s="187"/>
      <c r="B174" s="275" t="s">
        <v>301</v>
      </c>
      <c r="C174" s="118">
        <f>SE!C20</f>
        <v>456140</v>
      </c>
      <c r="D174" s="209">
        <f>226469.425*(1+0.6)</f>
        <v>362351.08</v>
      </c>
      <c r="E174" s="191">
        <f>C174</f>
        <v>456140</v>
      </c>
      <c r="F174" s="209">
        <f>D174</f>
        <v>362351.08</v>
      </c>
    </row>
    <row r="175" spans="1:6" ht="15.75" customHeight="1">
      <c r="A175" s="187"/>
      <c r="B175" s="275"/>
      <c r="C175" s="191"/>
      <c r="D175" s="209"/>
      <c r="E175" s="191"/>
      <c r="F175" s="302"/>
    </row>
    <row r="176" spans="1:6" ht="15.75" customHeight="1">
      <c r="A176" s="303"/>
      <c r="B176" s="275" t="s">
        <v>302</v>
      </c>
      <c r="C176" s="304">
        <f>C172/C174*100</f>
        <v>0.6907966852282195</v>
      </c>
      <c r="D176" s="305">
        <f>D172/D174*100</f>
        <v>0.8776019102799417</v>
      </c>
      <c r="E176" s="304">
        <f>E172/E174*100</f>
        <v>2.7048713114394705</v>
      </c>
      <c r="F176" s="305">
        <f>F172/F174*100</f>
        <v>1.9784679543386485</v>
      </c>
    </row>
    <row r="177" spans="1:6" ht="15.75" customHeight="1" thickBot="1">
      <c r="A177" s="187"/>
      <c r="B177" s="306"/>
      <c r="C177" s="307"/>
      <c r="D177" s="308"/>
      <c r="E177" s="307"/>
      <c r="F177" s="309"/>
    </row>
    <row r="178" spans="1:6" ht="15.75" customHeight="1">
      <c r="A178" s="303"/>
      <c r="B178" s="310"/>
      <c r="C178" s="311"/>
      <c r="D178" s="311"/>
      <c r="E178" s="311"/>
      <c r="F178" s="311"/>
    </row>
    <row r="179" spans="1:6" ht="15.75" customHeight="1">
      <c r="A179" s="303"/>
      <c r="B179" s="312" t="s">
        <v>303</v>
      </c>
      <c r="C179" s="311"/>
      <c r="D179" s="228"/>
      <c r="E179" s="160"/>
      <c r="F179" s="228"/>
    </row>
    <row r="180" spans="1:6" ht="15.75" customHeight="1">
      <c r="A180" s="303"/>
      <c r="B180" s="310"/>
      <c r="C180" s="311"/>
      <c r="D180" s="228"/>
      <c r="E180" s="160"/>
      <c r="F180" s="228"/>
    </row>
    <row r="181" spans="1:6" ht="15.75" customHeight="1">
      <c r="A181" s="303"/>
      <c r="B181" s="310"/>
      <c r="C181" s="311"/>
      <c r="D181" s="228"/>
      <c r="E181" s="160"/>
      <c r="F181" s="228"/>
    </row>
    <row r="182" spans="1:6" s="169" customFormat="1" ht="15.75" customHeight="1">
      <c r="A182" s="26" t="s">
        <v>304</v>
      </c>
      <c r="B182" s="3"/>
      <c r="C182" s="104"/>
      <c r="D182" s="104"/>
      <c r="E182" s="104"/>
      <c r="F182" s="104"/>
    </row>
    <row r="183" spans="2:6" ht="15.75" customHeight="1">
      <c r="B183" s="3"/>
      <c r="C183" s="3"/>
      <c r="D183" s="3"/>
      <c r="E183" s="3"/>
      <c r="F183" s="3"/>
    </row>
    <row r="184" ht="16.5" customHeight="1">
      <c r="A184" s="313" t="s">
        <v>312</v>
      </c>
    </row>
    <row r="185" spans="2:6" ht="15.75" customHeight="1">
      <c r="B185" s="3"/>
      <c r="C185" s="3"/>
      <c r="D185" s="3"/>
      <c r="E185" s="3"/>
      <c r="F185" s="3"/>
    </row>
    <row r="186" spans="3:6" ht="15.75" customHeight="1">
      <c r="C186" s="40"/>
      <c r="D186" s="40"/>
      <c r="E186" s="40"/>
      <c r="F186" s="40"/>
    </row>
    <row r="187" spans="3:6" ht="15.75" customHeight="1">
      <c r="C187" s="40"/>
      <c r="D187" s="40"/>
      <c r="E187" s="40"/>
      <c r="F187" s="40"/>
    </row>
    <row r="188" spans="1:6" s="169" customFormat="1" ht="15.75" customHeight="1">
      <c r="A188" s="171" t="s">
        <v>305</v>
      </c>
      <c r="C188" s="40"/>
      <c r="D188" s="40"/>
      <c r="E188" s="40"/>
      <c r="F188" s="40"/>
    </row>
    <row r="189" spans="2:6" ht="15.75" customHeight="1">
      <c r="B189" s="169"/>
      <c r="C189" s="40"/>
      <c r="D189" s="40"/>
      <c r="E189" s="40"/>
      <c r="F189" s="40"/>
    </row>
    <row r="190" spans="2:6" ht="15.75" customHeight="1">
      <c r="B190" s="169"/>
      <c r="C190" s="40"/>
      <c r="D190" s="40"/>
      <c r="E190" s="40"/>
      <c r="F190" s="40"/>
    </row>
    <row r="191" spans="1:6" s="169" customFormat="1" ht="15.75" customHeight="1">
      <c r="A191" s="167"/>
      <c r="B191" s="3"/>
      <c r="C191" s="3"/>
      <c r="D191" s="3"/>
      <c r="E191" s="3"/>
      <c r="F191" s="3"/>
    </row>
    <row r="192" spans="1:6" s="169" customFormat="1" ht="15.75" customHeight="1">
      <c r="A192" s="167" t="s">
        <v>306</v>
      </c>
      <c r="B192" s="3"/>
      <c r="C192" s="3"/>
      <c r="D192" s="3"/>
      <c r="E192" s="3"/>
      <c r="F192" s="3"/>
    </row>
    <row r="193" spans="1:6" s="169" customFormat="1" ht="15.75" customHeight="1">
      <c r="A193" s="167" t="s">
        <v>307</v>
      </c>
      <c r="B193" s="3"/>
      <c r="C193" s="3"/>
      <c r="D193" s="3"/>
      <c r="E193" s="3"/>
      <c r="F193" s="3"/>
    </row>
    <row r="194" spans="1:6" s="169" customFormat="1" ht="15.75" customHeight="1">
      <c r="A194" s="169" t="s">
        <v>308</v>
      </c>
      <c r="C194" s="3"/>
      <c r="D194" s="3"/>
      <c r="E194" s="3"/>
      <c r="F194" s="3"/>
    </row>
    <row r="195" spans="2:6" ht="15.75" customHeight="1">
      <c r="B195" s="169"/>
      <c r="C195" s="40"/>
      <c r="D195" s="40"/>
      <c r="E195" s="40"/>
      <c r="F195" s="40"/>
    </row>
    <row r="196" spans="1:6" s="169" customFormat="1" ht="15.75" customHeight="1">
      <c r="A196" s="167"/>
      <c r="B196" s="3"/>
      <c r="C196" s="3"/>
      <c r="D196" s="3"/>
      <c r="E196" s="3"/>
      <c r="F196" s="3"/>
    </row>
    <row r="197" spans="1:6" s="169" customFormat="1" ht="15.75" customHeight="1">
      <c r="A197" s="167"/>
      <c r="B197" s="3"/>
      <c r="C197" s="3"/>
      <c r="D197" s="3"/>
      <c r="E197" s="3"/>
      <c r="F197" s="3"/>
    </row>
    <row r="198" spans="1:6" s="169" customFormat="1" ht="15.75" customHeight="1">
      <c r="A198" s="167"/>
      <c r="B198" s="3"/>
      <c r="C198" s="3"/>
      <c r="D198" s="3"/>
      <c r="E198" s="3"/>
      <c r="F198" s="3"/>
    </row>
    <row r="199" spans="2:6" ht="15.75">
      <c r="B199" s="3"/>
      <c r="C199" s="3"/>
      <c r="D199" s="3"/>
      <c r="E199" s="3"/>
      <c r="F199" s="3"/>
    </row>
    <row r="200" spans="2:6" ht="15.75">
      <c r="B200" s="3"/>
      <c r="C200" s="3"/>
      <c r="D200" s="3"/>
      <c r="E200" s="3"/>
      <c r="F200" s="3"/>
    </row>
    <row r="201" spans="1:6" ht="15">
      <c r="A201" s="232"/>
      <c r="B201" s="3"/>
      <c r="C201" s="3"/>
      <c r="D201" s="3"/>
      <c r="E201" s="3"/>
      <c r="F201" s="3"/>
    </row>
    <row r="202" spans="2:6" ht="15.75">
      <c r="B202" s="3"/>
      <c r="C202" s="3"/>
      <c r="D202" s="3"/>
      <c r="E202" s="3"/>
      <c r="F202" s="3"/>
    </row>
    <row r="203" spans="2:6" ht="15.75">
      <c r="B203" s="3"/>
      <c r="C203" s="3"/>
      <c r="D203" s="3"/>
      <c r="E203" s="3"/>
      <c r="F203" s="3"/>
    </row>
    <row r="204" spans="1:6" ht="15">
      <c r="A204" s="232"/>
      <c r="B204" s="3"/>
      <c r="C204" s="3"/>
      <c r="D204" s="3"/>
      <c r="E204" s="3"/>
      <c r="F204" s="3"/>
    </row>
    <row r="205" spans="2:6" ht="15.75">
      <c r="B205" s="3"/>
      <c r="C205" s="3"/>
      <c r="D205" s="3"/>
      <c r="E205" s="3"/>
      <c r="F205" s="3"/>
    </row>
    <row r="206" spans="2:6" ht="15.75">
      <c r="B206" s="3"/>
      <c r="C206" s="3"/>
      <c r="D206" s="3"/>
      <c r="E206" s="3"/>
      <c r="F206" s="3"/>
    </row>
    <row r="207" spans="1:6" ht="15">
      <c r="A207" s="232"/>
      <c r="B207" s="3"/>
      <c r="C207" s="3"/>
      <c r="D207" s="3"/>
      <c r="E207" s="3"/>
      <c r="F207" s="3"/>
    </row>
    <row r="208" spans="2:6" ht="15.75">
      <c r="B208" s="3"/>
      <c r="C208" s="3"/>
      <c r="D208" s="3"/>
      <c r="E208" s="3"/>
      <c r="F208" s="3"/>
    </row>
    <row r="209" spans="1:6" ht="15">
      <c r="A209" s="232"/>
      <c r="B209" s="3"/>
      <c r="C209" s="3"/>
      <c r="D209" s="3"/>
      <c r="E209" s="3"/>
      <c r="F209" s="3"/>
    </row>
    <row r="210" spans="2:6" ht="15.75">
      <c r="B210" s="3"/>
      <c r="C210" s="3"/>
      <c r="D210" s="3"/>
      <c r="E210" s="3"/>
      <c r="F210" s="3"/>
    </row>
    <row r="211" spans="1:6" ht="15">
      <c r="A211" s="232"/>
      <c r="B211" s="3"/>
      <c r="C211" s="3"/>
      <c r="D211" s="3"/>
      <c r="E211" s="3"/>
      <c r="F211" s="3"/>
    </row>
    <row r="212" spans="2:6" ht="15.75">
      <c r="B212" s="3"/>
      <c r="C212" s="3"/>
      <c r="D212" s="3"/>
      <c r="E212" s="3"/>
      <c r="F212" s="3"/>
    </row>
    <row r="213" ht="15">
      <c r="A213" s="232"/>
    </row>
  </sheetData>
  <mergeCells count="19">
    <mergeCell ref="B32:F32"/>
    <mergeCell ref="E51:F51"/>
    <mergeCell ref="E50:F50"/>
    <mergeCell ref="B20:B22"/>
    <mergeCell ref="C20:D20"/>
    <mergeCell ref="C50:D50"/>
    <mergeCell ref="B49:B53"/>
    <mergeCell ref="B109:B110"/>
    <mergeCell ref="E49:F49"/>
    <mergeCell ref="C49:D49"/>
    <mergeCell ref="C51:D51"/>
    <mergeCell ref="A171:A172"/>
    <mergeCell ref="E168:F168"/>
    <mergeCell ref="E169:F169"/>
    <mergeCell ref="C168:D168"/>
    <mergeCell ref="B167:B170"/>
    <mergeCell ref="E167:F167"/>
    <mergeCell ref="C167:D167"/>
    <mergeCell ref="C169:D169"/>
  </mergeCells>
  <printOptions/>
  <pageMargins left="0.7480314960629921" right="0.5118110236220472" top="0.5118110236220472" bottom="0.5118110236220472" header="0.2362204724409449" footer="0.2362204724409449"/>
  <pageSetup fitToHeight="0" fitToWidth="1" horizontalDpi="600" verticalDpi="600" orientation="portrait" paperSize="9" scale="77" r:id="rId2"/>
  <headerFooter alignWithMargins="0">
    <oddHeader>&amp;RPg &amp;P/&amp;N</oddHeader>
    <oddFooter>&amp;L&amp;F&amp;C&amp;A - Pg &amp;P/&amp;N&amp;RDate: &amp;D</oddFooter>
  </headerFooter>
  <rowBreaks count="3" manualBreakCount="3">
    <brk id="66" max="255" man="1"/>
    <brk id="129" max="255" man="1"/>
    <brk id="180" max="255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Carotech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Shin Yi</cp:lastModifiedBy>
  <cp:lastPrinted>2006-08-25T08:31:12Z</cp:lastPrinted>
  <dcterms:created xsi:type="dcterms:W3CDTF">2006-08-25T08:30:28Z</dcterms:created>
  <dcterms:modified xsi:type="dcterms:W3CDTF">2006-08-28T07:42:24Z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-1151252157</vt:i4>
  </property>
  <property fmtid="{D5CDD505-2E9C-101B-9397-08002B2CF9AE}" pid="4" name="_NewReviewCyc">
    <vt:lpwstr/>
  </property>
  <property fmtid="{D5CDD505-2E9C-101B-9397-08002B2CF9AE}" pid="5" name="_EmailSubje">
    <vt:lpwstr>Carotech - Q42006 Announcement</vt:lpwstr>
  </property>
  <property fmtid="{D5CDD505-2E9C-101B-9397-08002B2CF9AE}" pid="6" name="_AuthorEma">
    <vt:lpwstr>shinyi@ysng.com</vt:lpwstr>
  </property>
  <property fmtid="{D5CDD505-2E9C-101B-9397-08002B2CF9AE}" pid="7" name="_AuthorEmailDisplayNa">
    <vt:lpwstr>Shin Yi</vt:lpwstr>
  </property>
</Properties>
</file>